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0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merytoryczna'!$A$2:$I$164</definedName>
    <definedName name="_xlnm.Print_Area" localSheetId="2">'Część opisowa'!$A$2:$F$108</definedName>
    <definedName name="_xlnm.Print_Area" localSheetId="0">'Instytucja'!$B$2:$G$51</definedName>
    <definedName name="_xlnm.Print_Area" localSheetId="1">'Zatrudnienie'!$A$3:$G$42</definedName>
  </definedNames>
  <calcPr fullCalcOnLoad="1"/>
</workbook>
</file>

<file path=xl/sharedStrings.xml><?xml version="1.0" encoding="utf-8"?>
<sst xmlns="http://schemas.openxmlformats.org/spreadsheetml/2006/main" count="651" uniqueCount="316">
  <si>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</si>
  <si>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</si>
  <si>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</si>
  <si>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</si>
  <si>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</si>
  <si>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</si>
  <si>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</si>
  <si>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</si>
  <si>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</si>
  <si>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</si>
  <si>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</si>
  <si>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</si>
  <si>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</si>
  <si>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</si>
  <si>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</si>
  <si>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</si>
  <si>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</si>
  <si>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</si>
  <si>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</si>
  <si>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</si>
  <si>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</si>
  <si>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</si>
  <si>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</si>
  <si>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</si>
  <si>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</si>
  <si>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</si>
  <si>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</si>
  <si>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</si>
  <si>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</si>
  <si>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</si>
  <si>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</si>
  <si>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</si>
  <si>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</si>
  <si>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</si>
  <si>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</si>
  <si>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</si>
  <si>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</si>
  <si>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</si>
  <si>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</si>
  <si>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</si>
  <si>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</si>
  <si>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</si>
  <si>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</si>
  <si>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</si>
  <si>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</si>
  <si>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</si>
  <si>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</si>
  <si>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</si>
  <si>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</si>
  <si>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</si>
  <si>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</si>
  <si>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</si>
  <si>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</si>
  <si>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</si>
  <si>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</si>
  <si>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</si>
  <si>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</si>
  <si>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</si>
  <si>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</si>
  <si>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</si>
  <si>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</si>
  <si>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</si>
  <si>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</si>
  <si>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</si>
  <si>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</si>
  <si>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</si>
  <si>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</si>
  <si>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</si>
  <si>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</si>
  <si>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</si>
  <si>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</si>
  <si>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</si>
  <si>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</si>
  <si>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</si>
  <si>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</si>
  <si>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</si>
  <si>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</si>
  <si>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</si>
  <si>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</si>
  <si>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</si>
  <si>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</si>
  <si>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</si>
  <si>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</si>
  <si>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</si>
  <si>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</si>
  <si>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</si>
  <si>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</si>
  <si>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</si>
  <si>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</si>
  <si>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</si>
  <si>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</si>
  <si>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</si>
  <si>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</si>
  <si>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</si>
  <si>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4. Spektakle</t>
  </si>
  <si>
    <t xml:space="preserve">Dynamika  (4:2)   </t>
  </si>
  <si>
    <t>Dynamika   (5:3)</t>
  </si>
  <si>
    <t>Ogółem:</t>
  </si>
  <si>
    <t>Razem kol. 2:</t>
  </si>
  <si>
    <t>Razem kol. 1:</t>
  </si>
  <si>
    <t>Razem kol. 3:</t>
  </si>
  <si>
    <t>Razem kol. 4:</t>
  </si>
  <si>
    <t>Razem kol. 5:</t>
  </si>
  <si>
    <t>Razem kol. 7: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</si>
  <si>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</si>
  <si>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</si>
  <si>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</si>
  <si>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</si>
  <si>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</si>
  <si>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</si>
  <si>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</si>
  <si>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</si>
  <si>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</si>
  <si>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</si>
  <si>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Księgowego, nr tel.</t>
  </si>
  <si>
    <t>Data i podpis Głównego Księgowego.</t>
  </si>
  <si>
    <t>Data i podpis Głównego Księgowego</t>
  </si>
  <si>
    <t>Liczba widzów (uczestników)</t>
  </si>
  <si>
    <t>Razem kol. 8:</t>
  </si>
  <si>
    <t>Razem kol. 9:</t>
  </si>
  <si>
    <t>RAZEM:</t>
  </si>
  <si>
    <t>……………………………………………………………………………..</t>
  </si>
  <si>
    <t>…………………………………………………………………………….</t>
  </si>
  <si>
    <t xml:space="preserve">* Rodzaje działalności - istnieje możliwość zmiany nazw wydarzeń artystycznych w zależności od prowadzonej działalności </t>
  </si>
  <si>
    <t>Rodzaj działności*</t>
  </si>
  <si>
    <t>Miejski Ośrodek Kultury</t>
  </si>
  <si>
    <t>Część opisowa z wykonania planu finansowego za rok 2012 Miejskiego Ośrodka Kultury</t>
  </si>
  <si>
    <t>Działalność merytoryczna Miejskiego Ośrodka Kultury za okres od 01 stycznia 2012 r. - 31 grudnia 2012 r.</t>
  </si>
  <si>
    <t>Filia MOK Klub "Delta"</t>
  </si>
  <si>
    <t>** Liczba - wpisujemy jednorazowe wydarzenia, w przypadku wydarzeń cyklicznych, powtarzających się - sumujemy</t>
  </si>
  <si>
    <t>Liczba**</t>
  </si>
  <si>
    <t>Dział 921   Rozdział 92114</t>
  </si>
  <si>
    <t>Plan na dzień 01.01.2012 r.</t>
  </si>
  <si>
    <t>Plan po zmianach na dzień  31.12.2012 r.</t>
  </si>
  <si>
    <t>Wykonanie planu na dzień 31.12.2012 r.</t>
  </si>
  <si>
    <t>Dynamika (5:4)</t>
  </si>
  <si>
    <t>Część opisowa do wykonania planu finansowego za rok 2012</t>
  </si>
  <si>
    <t>Część opisowa - merytoryczna do wykonanie planu finansowego za rok 2012</t>
  </si>
  <si>
    <t>………………………………………………………………………………</t>
  </si>
  <si>
    <t xml:space="preserve">              Sprawozdanie z wykonania planu finasowego na dzień 31 grudnia 2012 r.                                </t>
  </si>
  <si>
    <t>Nazwa Instytucji</t>
  </si>
  <si>
    <t>SPRAWOZDANIE Z WYKONANIA PLANU FINANSOWEGO                                                                                                         ZA ROK 2012  R.</t>
  </si>
  <si>
    <t xml:space="preserve">ZATRUDNIENIE  I  WYNAGRODZENIA    </t>
  </si>
  <si>
    <t>Plan na dzień 01.01.2012r.</t>
  </si>
  <si>
    <t>Plan po zmianach na dzień 31.12.2012.</t>
  </si>
  <si>
    <t>Wykonanie            na dzień 31.12.2012 r.</t>
  </si>
  <si>
    <t>Uwagi</t>
  </si>
  <si>
    <t xml:space="preserve">średnioroczne </t>
  </si>
  <si>
    <t>za 2009 r.</t>
  </si>
  <si>
    <t>I</t>
  </si>
  <si>
    <t>Zatrudnienie ( etaty )</t>
  </si>
  <si>
    <t>Data i kwota podwyżki (średnia na 1 etat)</t>
  </si>
  <si>
    <t>miesiąc:</t>
  </si>
  <si>
    <t>II</t>
  </si>
  <si>
    <t>Wynagrodzenie angażowe pracowników
 (w złotych/ etat / miesiąc)</t>
  </si>
  <si>
    <t>kwota: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</si>
  <si>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</si>
  <si>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</si>
  <si>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</si>
  <si>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 xml:space="preserve"> - pozostałe (wymienić)</t>
  </si>
  <si>
    <t>Podpis Głównego Księgowego, nr tel.</t>
  </si>
  <si>
    <t>Podpis Dyrektora Instytucji:</t>
  </si>
  <si>
    <t>Podpis resortowego Prezydenta:</t>
  </si>
  <si>
    <t>Przychodu z wynajmu pomieszczeń.</t>
  </si>
  <si>
    <t>Dotacja na VI edycję "Dabskich Wieczorów Filmowych".</t>
  </si>
  <si>
    <t>Zwrot VAT z dotacji celowej VI edycji "Dabskich Wieczorów Filmowych".</t>
  </si>
  <si>
    <t xml:space="preserve">Dotacja podmiotowa na bieżącą działalność instytucji. </t>
  </si>
  <si>
    <t>Przychody z prowadzonych zajęć edukacyjnych, artystycznych, warsztatów, festiwali, turniejów, zajęć w zakresie AAS.</t>
  </si>
  <si>
    <t>Otrzymane odszkodowanie za uszkodzony płot</t>
  </si>
  <si>
    <t>Zwrot środków ze zrealizowanego w 2010r. projektu "IV Polskio-Niemieckie Sympozjum i Warsztaty Ceramiczne.</t>
  </si>
  <si>
    <t>Otrzymane odsetki.</t>
  </si>
  <si>
    <t>Wpływ środków 23 500zł z Wydziału Zdrowia na realizację gminnego programu rozwiązywania problemów alkoholowych.</t>
  </si>
  <si>
    <t>Odpisy z tyt. rozliczeń międzyokresowych przychodów oddanego zadania inwestycyjnego.</t>
  </si>
  <si>
    <t>Miesięczne odpisy amortyzacyjne od  środków trwałych wg. stawek amort.</t>
  </si>
  <si>
    <t xml:space="preserve">Zużycie energii elektrycznej, gazu i materiałów do zajęć edukacyjnych i artystycznych,  biurowych, śr. czystości itp.. </t>
  </si>
  <si>
    <t>Remonty bieżące  budynków MOK i klubu Delta.</t>
  </si>
  <si>
    <t>Transport-wynajem śr.transportu związanych z wyjazdami grup uczesniczących w warsztatach artyst. i organizacją wycieczek.</t>
  </si>
  <si>
    <t>Wydruk plakatów, materiałów informacyjnych oraz reklam.</t>
  </si>
  <si>
    <t>Usługi pocztowo-telekomunikacyjne.</t>
  </si>
  <si>
    <t>Wynajem pomieszczeń i sprzętu na imprezy organizowane przez instytucję.</t>
  </si>
  <si>
    <t>Zapłata za usługi artystyczne prowadzone przez podmioty prowadzące działalność gospodarczą.</t>
  </si>
  <si>
    <t>Usługi konserwacyjne, informatyczne, prawnicze, edukacyjne, opłaty za dystrybucję filmów, monitorowanie obiektów, zakwaterowania i wyżywienia uczestnikow warszt.</t>
  </si>
  <si>
    <t>Ubezpieczenie uczestników wyjazdu organizowanego przez MOK w ramach Akademii Aktywnego Seniora.</t>
  </si>
  <si>
    <t>Koszty związane z tytułu nieodliczonego podatku VAT.</t>
  </si>
  <si>
    <t>Opłaty przkazywane do ZAiKS-u z tyt. wynagrodzeń autorskich.</t>
  </si>
  <si>
    <t>Wynagrodzenia osobowe pracowników MOK.</t>
  </si>
  <si>
    <t>Koszty zatrudnienia na umowę zlecenia osób utrzymujących porządek, prowadzących kawiarenkę, zatrudnionych przy imprezach arty.organizowanych przez instytucję.</t>
  </si>
  <si>
    <t>Składki od wynagrodzeń osobowych i bezosobowych.</t>
  </si>
  <si>
    <t>Świadczenia urlopowe pracowników MOK.</t>
  </si>
  <si>
    <t>Ryczałty niektórych instruktorów za korzystanie z własnego samochodu w celach służbowych.</t>
  </si>
  <si>
    <t>Wartość sprzedanego towaru w kawiarence.</t>
  </si>
  <si>
    <t>Odsetki od zobowiązań niezapłaconych w terminie.</t>
  </si>
  <si>
    <t>Różnice kursowe.</t>
  </si>
  <si>
    <t>Środki na modernizację dachu i tarasu budynku MOK.</t>
  </si>
  <si>
    <t>Zwrot podatku VAT z tyt. realizacji zadania inwestycyjnego.</t>
  </si>
  <si>
    <t xml:space="preserve">Zobowiązanie z tyt. niezapł. wynagr.błędnie nalicznnego w grudniu. </t>
  </si>
  <si>
    <t>Zobowiązanie z tyt.faktur, ZUS, PDOF płatnych w I i II 2013r.</t>
  </si>
  <si>
    <t>Środki pieniężne w kasie i banku.</t>
  </si>
  <si>
    <t>Należność z tyt.zwrot podatku VAT, podatku do odliczenia w następnym m-cu, kaucji</t>
  </si>
  <si>
    <t>1.Koncerty</t>
  </si>
  <si>
    <t>1. Pracownie</t>
  </si>
  <si>
    <t>2. Kursy i warsztaty</t>
  </si>
  <si>
    <t>5. Wydarzenia o zasięgu ponadregionalnym - imprezy plenerowe, warsztaty artystyczne, turnieje recytatorskie</t>
  </si>
  <si>
    <t>3. Konkursy</t>
  </si>
  <si>
    <t>4. Regionalny Ośrodek Ceramiki - warsztaty, spotkania, zajęcia, seminaria, szkolenia</t>
  </si>
  <si>
    <t>2. Wystawy</t>
  </si>
  <si>
    <t>3. Spotkania/projekcje/prezentacje</t>
  </si>
  <si>
    <t>7. Prezentacje filmowe i telewizyjne</t>
  </si>
  <si>
    <t>8. Inne formy działalności</t>
  </si>
  <si>
    <t>5. Udział w przeglądach/konkursach/festiwalach/koncertach poza siedzibą MOK</t>
  </si>
  <si>
    <t xml:space="preserve">  </t>
  </si>
  <si>
    <t>Pracownia ceramiczna - 46 208,89</t>
  </si>
  <si>
    <t>Pracownia językowa - 17 388,89</t>
  </si>
  <si>
    <t>Pracownia filmowa -28 411,69</t>
  </si>
  <si>
    <t>Pracownia teatralna - 55 926,89</t>
  </si>
  <si>
    <t>Pracownie instrumantalne (zespoły, gitary, pianina) - 102 991,47</t>
  </si>
  <si>
    <t>Pracownia plastyczna - 23 293,89</t>
  </si>
  <si>
    <t>Pracownia tańca - 29 558,89</t>
  </si>
  <si>
    <t>Pracownia wokalna - 26 439,89</t>
  </si>
  <si>
    <t>Wesoła świetlica - 49 231,89</t>
  </si>
  <si>
    <t>Akademia Aktywnego Seniora 66 323,89</t>
  </si>
  <si>
    <t>Koło Seniora - 5 328,29</t>
  </si>
  <si>
    <t>Kurs obsługi komputera dla Akademii Aktywnego Seniora (15 kusów)-5 328,29</t>
  </si>
  <si>
    <t>Warsztaty "wolni od nałogu" w ramach profilaktyki uzaleznień - 25 328,29</t>
  </si>
  <si>
    <t>Warsztaty filmowe w ramach profilaktyki uzależnień - 8 828,29</t>
  </si>
  <si>
    <t>Wakacje ze sztuką - wakacyjna oferta dla dzieci - 6 308,89</t>
  </si>
  <si>
    <t>VIII Wojewódzkie Spotkania ze Sztuką Słowa Wiara-Nadzieja-Miłość - 5 328,29</t>
  </si>
  <si>
    <t>Konkurs recytatorski dla gimnazjalistów (wraz z LO III) - 5 328,29</t>
  </si>
  <si>
    <t>Ogólnopolski Konkurs Plastyczny "Moje marzenia" - 5 328,29</t>
  </si>
  <si>
    <t>Jesienny Turniej Recytatorski dla Gimnazjalistów - 5 328,29</t>
  </si>
  <si>
    <t>Konferencja prasowa dot. Stettiner Waren - 5 328,29</t>
  </si>
  <si>
    <t>Warsztaty poświęcone Stettiner Waren  - 5 328,29</t>
  </si>
  <si>
    <t>Familijne warsztaty świąteczne - 5 328,29</t>
  </si>
  <si>
    <t>Warsztaty mistrzowskie dot. zdobienia Stettiner Waren - 5 328,29</t>
  </si>
  <si>
    <t>Polsko-niemieckie warsztaty artystyczne - 5 328,29</t>
  </si>
  <si>
    <t>Warsztat mistrzowski - prezentacje recytatorskie podczas konkursu recytatorskiego w Wolinie - 5 328,29</t>
  </si>
  <si>
    <t>Udział recytatorów MOK w eliminacjach miejskich 57. Ogólnopolskiego Konkursu Recytatorskiego - 5 328,29</t>
  </si>
  <si>
    <t>Odszedł Pasterz - oratorium Wielkopostne w kościele pw. Najświętszego Odkupiciela w Szczecinie  - 5 328,29</t>
  </si>
  <si>
    <t>Moja ulubiona poezja - konkurs recytatorski w Szczecine - 5 328,29</t>
  </si>
  <si>
    <t>Udział recytatorów w eliminacjach wojewódzkich 57. OKR - 5 328,29</t>
  </si>
  <si>
    <t>Warsztat mistrzowski - prezentacje recytatorskie podczas konkursu recytatorskiego "O złotą lirę" - 5 328,29</t>
  </si>
  <si>
    <t>udział w akcji "Cała Polska czyta Pana Tadeusza" - 5 328,29</t>
  </si>
  <si>
    <t>udział w Herbertiadzie - festiwalu twórczości im. Herberta - 5 328,29</t>
  </si>
  <si>
    <t>udział w 35. turnieju sztuki recytatorskiej "Wobec własnego czasu" w Wałczu - 5 328,29</t>
  </si>
  <si>
    <t>udział w ogólnopolskim konkursie recytatorskim im. J. Ch. Paska w Czaplinku -5 328,29</t>
  </si>
  <si>
    <t>udział w Zaduszkach Poetyckich (Książnica Pomorska w Szczecinie) - 5 328,29</t>
  </si>
  <si>
    <t>Koncert zespołów wokalnych MOK w kościele w Smerdnicy - 5 328,29</t>
  </si>
  <si>
    <t>Koncert zespołów wokalnych MOK podczas międzynarodowego turnieju juniorów w piłce plażowej - 5 328,29</t>
  </si>
  <si>
    <t>Koncert zespołów wokalnych MOK na scenie dziecięcej podczas Dni Morza - 5 328,29</t>
  </si>
  <si>
    <t>udział w OKR "Skamandryci" w Połczynie - 5 328,29</t>
  </si>
  <si>
    <t>Miejski Przegląd Tańca ARA Szczecin  - 5 328,29</t>
  </si>
  <si>
    <t>udział w 9 Nowogardzkich Spotkaniach Tanecznych o Puchar Burmistrza Nowogardu        - 5 328,29</t>
  </si>
  <si>
    <t>Pokaz taneczny na festynie w Szczecinie - Zydowcach - 5 328,29</t>
  </si>
  <si>
    <t>udział w II Festiwalu Tańca o puchar z okazji Dnia Dziecka - Szczecin - 5 328,29</t>
  </si>
  <si>
    <t>Udział w I. Ogólnopolskim Turnieju Tańca Nowoczesnego w Kołobrzegu - 5 328,29</t>
  </si>
  <si>
    <t>Projekcje transmisji wydarzeń sportowych - 5 328,29</t>
  </si>
  <si>
    <t>Projekcje filmowe pracowni "Koło młodego filmowca" - 5 328,29</t>
  </si>
  <si>
    <t>Projekcje dla dzieci i młodzieży ze szkół Prawobrzeża w ramach edukacji filmowej                   - 5 328,29</t>
  </si>
  <si>
    <t>Projekcje filmów dla Młodzieżowego Ośrodka Socjoterapii nr 1 - 5 328,29</t>
  </si>
  <si>
    <t>Projekcje w ramach szkolnych rekolekcji - 5 328,29</t>
  </si>
  <si>
    <t>Projekcje filmów o tematyce antyalkoholowej (20 projekcji) - 26 641,46</t>
  </si>
  <si>
    <t>Organizacja imprez Mikołajkowych (2 spotkania - 10 656,58)</t>
  </si>
  <si>
    <t>Spotkanie Andrzejkowe  - 5 328,29</t>
  </si>
  <si>
    <t>Spotkania Rady Osiedla Dąbie (3 spotkania)- 15 984,87</t>
  </si>
  <si>
    <t>Wynajęcia (32 razy) - 10 656,58</t>
  </si>
  <si>
    <t>Spotkanie pracowni w ramach zakończenia roku kulturalno oświatowego - 5 328,29</t>
  </si>
  <si>
    <t>Koncert akordeonowy w wykonaniu uczniów szczecińskich szkół muz - 5 328,29</t>
  </si>
  <si>
    <t>TRIO M3 + koncert (M. Strycharczyk, M. Kazuba, M. Matecki) - 5 328,29</t>
  </si>
  <si>
    <t>Maleo Reggae Rockers - Rzeka dzieciństwa - koncert - 10 278,29</t>
  </si>
  <si>
    <t>Twarze Osieckiej - koncert w wykonaniu artystów współpracujących z MOK - 5 328,29</t>
  </si>
  <si>
    <t>"Muzyka z całego świata" - koncert w wykonaniu uczniów SM Yamaha - 5 328,29</t>
  </si>
  <si>
    <t>Piotr Bukartyk - koncert - 8 928,29</t>
  </si>
  <si>
    <t>Koncert uczniów PSM I st (na flet i fortepian) - 5 328,29</t>
  </si>
  <si>
    <t>Nastrojowa Hiszpania - wieczór z muzyką Hiszpańską (Marta Waligórska, Przemysław Bielec) - 5 768,29</t>
  </si>
  <si>
    <t>"Wiatr od morza, czyli big beat po szczecińsku" - koncert  - 5 328,29</t>
  </si>
  <si>
    <t>Koncert finałowy AUDIOBRZEGI 2012  - 5 328,29</t>
  </si>
  <si>
    <t>Second Hand - koncert (Berenika Karwan - voc., Seweryn Ptaszyński - git.) - 6 128,29</t>
  </si>
  <si>
    <t>Maciej Fortuna Trio - koncert (M. Fortuna - tp, fl, Piotr Lemańczyk - db, Frank Parker - dr) - 5 328,29</t>
  </si>
  <si>
    <t>Pchełki - koncert - 7 328,29</t>
  </si>
  <si>
    <t>iPad i gitara - koncert multimedialny - 5 328,29</t>
  </si>
  <si>
    <t>"Przyjaciele MOK'u" - koncert wokalistów i instrumentalistów zaprzyjaźnionych z MOK Szczecin (m.in.. Maciej Czaczyk, Michał Grobelny, Sandra Jakubowiak i inni) - 5 328,29</t>
  </si>
  <si>
    <t>Anna Nova Band - koncert wokalistki Anny Nova z zespołem - 5 587,40</t>
  </si>
  <si>
    <t xml:space="preserve">Koncert kolędowy - poodpieczni klasy foretpianu MK  - 5 328,29 </t>
  </si>
  <si>
    <t>Wystawa pt. "Kaskada" - zdjęcia autorstwa Krystyny Poll - 5 328,29</t>
  </si>
  <si>
    <t>Live Painting - wystawa Macieja Osmyckiego - 5 328,29</t>
  </si>
  <si>
    <t>"Farby i nerwy" - prace Pawła Kleszczewskiego - 5 328,29</t>
  </si>
  <si>
    <t>"Pamięć miasta - pamięć miejsca" - prace Tomasza Piotra świetlickiego - 5 328,29</t>
  </si>
  <si>
    <t>"Ożywione pomniki Paryża" - Sylwia Godowska - 5 328,29</t>
  </si>
  <si>
    <t>"Mundial 2006" - wystawa zdjęć autorstwa członków Szczecińskiego Towarzystwa Fotograficznego - 5 328,29</t>
  </si>
  <si>
    <t>Mikołaj Materne - wystawa malarstwa i fotografii - 5 328,29</t>
  </si>
  <si>
    <t>Malowane Jedwabie - Nadja Klueter i Ewa Łyczywek - wystawa obrazów malowanych na jedwabiu - 5 328,29</t>
  </si>
  <si>
    <t>Wystawa plakatów filmowych Leszka Zebrowskiego - 5 328,29</t>
  </si>
  <si>
    <t>Spotkanie z Krystyną Poll - autorką książki pt. "Kaskada" - 5 328,29</t>
  </si>
  <si>
    <t>Spotkanie noworoczne Akademii Aktywnego Seniora - 5 328,29</t>
  </si>
  <si>
    <t>Projekcje filmowe w ramach projektu Polska Swiatłoczuła - spotkania z twórcami filmowymi (6 spotkań) - 31 969,75</t>
  </si>
  <si>
    <t>Afryka Nowaka - spotkanie finałowe na zakończenie sztafety - relacja uczestników wyprawy - 5 328,29</t>
  </si>
  <si>
    <t>Projkcje filmowe w ramach projektu Klubowe Kino - spotkania i dyskusje (10 spotkań)             - 5 328,29</t>
  </si>
  <si>
    <t>"Nowa Zelandia - zakochać się na końcu świata" - prezentacja podróżnicza i spotkanie z Jerzym Arsobą - 5 328,29</t>
  </si>
  <si>
    <t>Uwolnić poród - spotkanie dot. problematyki okołoporodowej + projekcja filmu - 5 328,29</t>
  </si>
  <si>
    <t>Spotkania i dyskusje w ramach "Watch Docs - prawa człowieka w filmie 2012" - 5 328,29</t>
  </si>
  <si>
    <t>"Mój pogląd na dokument" spotkanie z reż. Leszkiem Dawidem - 6 878,29</t>
  </si>
  <si>
    <t>Spotkanie miłośników teatru zorganizowane w ramach Międzynarodowego Dnia Teatru - 5 328,29</t>
  </si>
  <si>
    <t>Okna wspomnień - spektakl Teatru Słowa Proscenium (7 spektakli) - 37 298,04</t>
  </si>
  <si>
    <t>Między Romantycznie a Skamandrytami - spektakl poetycki (2 spektakle) - 10 656,58</t>
  </si>
  <si>
    <t>Koncert Galowy "Wiara Nadzieja Miłość" - 5 328,29</t>
  </si>
  <si>
    <t>Spektakl Bożonarodzeniowy w wyk. Teatru Słowa Proscenium  - 5 328,29</t>
  </si>
  <si>
    <t>Dąbskie Wieczory Filmowe 2012 - 61 328,29</t>
  </si>
  <si>
    <t>AUDIOBRZEGI 2012 - warsztaty muzyki rozrywkowej - 45 528,29</t>
  </si>
  <si>
    <t>XVII Jesienny Turniej Recytatorski ROMANTYCZNIE 2012 - 28 328,29</t>
  </si>
  <si>
    <t>Cykliczne spotkania emerytów i rencistów w ramach Koła Seniora (24 spotkania)                           - 21 313,17</t>
  </si>
  <si>
    <t>Spotkania w ramach Akademii Aktywnego Seniora (22 spotkań) - 10 656,58</t>
  </si>
  <si>
    <t>"Retrospektywa fotografii" - Krystyna Łyczywek + wystawa + pokaz multimedialny"                  - 5 328,29</t>
  </si>
  <si>
    <t>Koncert zespołu wokalnego "Domino" (2 koncerty) - 10 656,58</t>
  </si>
  <si>
    <t>Koncert gitarowy w wykonaniu uczniów szczecińskich szkół muzycznych (4 koncerty)                     - 21 313,17</t>
  </si>
  <si>
    <t>"Nie wszystko o miłości" - Maria i Julia Kępisty z przyjaciółmi - 5 493,29</t>
  </si>
  <si>
    <t>Występ z okazji Międzynarodowego Dnia Dziecka - Park Kasprowicza w Szczecinie                     - 5 328,29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</si>
</sst>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6"/>
      <color indexed="8"/>
      <name val="Arial CE"/>
      <family val="2"/>
    </font>
    <font>
      <b/>
      <sz val="24"/>
      <name val="Arial CE"/>
      <family val="2"/>
    </font>
    <font>
      <b/>
      <sz val="20"/>
      <name val="Arial CE"/>
      <family val="0"/>
    </font>
    <font>
      <b/>
      <sz val="12"/>
      <name val="Helv"/>
      <family val="0"/>
    </font>
    <font>
      <sz val="12"/>
      <color indexed="8"/>
      <name val="Arial CE"/>
      <family val="2"/>
    </font>
    <font>
      <sz val="10"/>
      <name val="Arial CE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indexed="9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66" fillId="0" borderId="0" xfId="0" applyFont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2" fillId="33" borderId="12" xfId="51" applyNumberFormat="1" applyFont="1" applyFill="1" applyBorder="1" applyAlignment="1">
      <alignment horizontal="right" vertical="center" wrapText="1" readingOrder="1"/>
      <protection/>
    </xf>
    <xf numFmtId="0" fontId="2" fillId="33" borderId="10" xfId="51" applyNumberFormat="1" applyFont="1" applyFill="1" applyBorder="1" applyAlignment="1">
      <alignment horizontal="left" vertical="center" wrapText="1" readingOrder="1"/>
      <protection/>
    </xf>
    <xf numFmtId="3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2" xfId="51" applyNumberFormat="1" applyFont="1" applyFill="1" applyBorder="1" applyAlignment="1">
      <alignment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3" fontId="3" fillId="0" borderId="10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0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0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2" xfId="51" applyNumberFormat="1" applyFont="1" applyFill="1" applyBorder="1" applyAlignment="1">
      <alignment horizontal="center" vertical="center" wrapText="1" readingOrder="1"/>
      <protection/>
    </xf>
    <xf numFmtId="0" fontId="2" fillId="34" borderId="10" xfId="51" applyNumberFormat="1" applyFont="1" applyFill="1" applyBorder="1" applyAlignment="1">
      <alignment horizontal="left" vertical="center" wrapText="1" readingOrder="1"/>
      <protection/>
    </xf>
    <xf numFmtId="3" fontId="2" fillId="34" borderId="10" xfId="51" applyNumberFormat="1" applyFont="1" applyFill="1" applyBorder="1" applyAlignment="1">
      <alignment horizontal="right" vertical="center" wrapText="1" readingOrder="1"/>
      <protection/>
    </xf>
    <xf numFmtId="0" fontId="3" fillId="33" borderId="12" xfId="51" applyNumberFormat="1" applyFont="1" applyFill="1" applyBorder="1" applyAlignment="1">
      <alignment vertical="center" wrapText="1" readingOrder="1"/>
      <protection/>
    </xf>
    <xf numFmtId="0" fontId="2" fillId="33" borderId="10" xfId="51" applyNumberFormat="1" applyFont="1" applyFill="1" applyBorder="1" applyAlignment="1">
      <alignment vertical="center" wrapText="1" readingOrder="1"/>
      <protection/>
    </xf>
    <xf numFmtId="3" fontId="2" fillId="33" borderId="10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2" xfId="51" applyNumberFormat="1" applyFont="1" applyFill="1" applyBorder="1" applyAlignment="1">
      <alignment horizontal="center" vertical="center" wrapText="1" readingOrder="1"/>
      <protection/>
    </xf>
    <xf numFmtId="3" fontId="5" fillId="0" borderId="10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0" xfId="51" applyNumberFormat="1" applyFont="1" applyFill="1" applyBorder="1" applyAlignment="1">
      <alignment vertical="center" wrapText="1" readingOrder="1"/>
      <protection/>
    </xf>
    <xf numFmtId="0" fontId="2" fillId="0" borderId="12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horizontal="left" vertical="center" wrapText="1" readingOrder="1"/>
      <protection/>
    </xf>
    <xf numFmtId="3" fontId="3" fillId="0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51" applyNumberFormat="1" applyFont="1" applyFill="1" applyBorder="1" applyAlignment="1">
      <alignment horizontal="center" vertical="center" wrapText="1" readingOrder="1"/>
      <protection/>
    </xf>
    <xf numFmtId="0" fontId="2" fillId="0" borderId="10" xfId="51" applyNumberFormat="1" applyFont="1" applyFill="1" applyBorder="1" applyAlignment="1">
      <alignment horizontal="left" vertical="center" wrapText="1" readingOrder="1"/>
      <protection/>
    </xf>
    <xf numFmtId="3" fontId="2" fillId="0" borderId="10" xfId="51" applyNumberFormat="1" applyFont="1" applyFill="1" applyBorder="1" applyAlignment="1">
      <alignment horizontal="left" vertical="center" wrapText="1" readingOrder="1"/>
      <protection/>
    </xf>
    <xf numFmtId="3" fontId="2" fillId="34" borderId="10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2" xfId="51" applyNumberFormat="1" applyFont="1" applyFill="1" applyBorder="1" applyAlignment="1">
      <alignment horizontal="right" vertical="center" wrapText="1" readingOrder="1"/>
      <protection/>
    </xf>
    <xf numFmtId="3" fontId="3" fillId="0" borderId="10" xfId="51" applyNumberFormat="1" applyFont="1" applyFill="1" applyBorder="1" applyAlignment="1">
      <alignment horizontal="left" vertical="center" wrapText="1" readingOrder="1"/>
      <protection/>
    </xf>
    <xf numFmtId="0" fontId="2" fillId="35" borderId="12" xfId="51" applyNumberFormat="1" applyFont="1" applyFill="1" applyBorder="1" applyAlignment="1">
      <alignment horizontal="center" vertical="center" wrapText="1" readingOrder="1"/>
      <protection/>
    </xf>
    <xf numFmtId="0" fontId="2" fillId="35" borderId="10" xfId="51" applyNumberFormat="1" applyFont="1" applyFill="1" applyBorder="1" applyAlignment="1">
      <alignment horizontal="left" vertical="center" wrapText="1" readingOrder="1"/>
      <protection/>
    </xf>
    <xf numFmtId="3" fontId="3" fillId="35" borderId="10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0" fontId="3" fillId="0" borderId="10" xfId="51" applyNumberFormat="1" applyFont="1" applyFill="1" applyBorder="1" applyAlignment="1">
      <alignment horizontal="left" vertical="top" wrapText="1" readingOrder="1"/>
      <protection/>
    </xf>
    <xf numFmtId="0" fontId="5" fillId="0" borderId="12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4" xfId="52" applyFont="1" applyFill="1" applyBorder="1">
      <alignment/>
      <protection/>
    </xf>
    <xf numFmtId="0" fontId="67" fillId="0" borderId="15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164" fontId="66" fillId="0" borderId="0" xfId="0" applyNumberFormat="1" applyFont="1" applyAlignment="1">
      <alignment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7" fillId="36" borderId="19" xfId="0" applyFont="1" applyFill="1" applyBorder="1" applyAlignment="1">
      <alignment vertical="center" wrapText="1"/>
    </xf>
    <xf numFmtId="0" fontId="67" fillId="36" borderId="20" xfId="0" applyFont="1" applyFill="1" applyBorder="1" applyAlignment="1">
      <alignment vertical="center" wrapText="1"/>
    </xf>
    <xf numFmtId="49" fontId="66" fillId="0" borderId="21" xfId="0" applyNumberFormat="1" applyFont="1" applyBorder="1" applyAlignment="1">
      <alignment vertical="center" wrapText="1"/>
    </xf>
    <xf numFmtId="49" fontId="67" fillId="36" borderId="22" xfId="0" applyNumberFormat="1" applyFont="1" applyFill="1" applyBorder="1" applyAlignment="1">
      <alignment vertical="center" wrapText="1"/>
    </xf>
    <xf numFmtId="0" fontId="3" fillId="0" borderId="23" xfId="51" applyNumberFormat="1" applyFont="1" applyFill="1" applyBorder="1" applyAlignment="1">
      <alignment horizontal="center" vertical="center" wrapText="1" readingOrder="1"/>
      <protection/>
    </xf>
    <xf numFmtId="0" fontId="3" fillId="0" borderId="11" xfId="51" applyNumberFormat="1" applyFont="1" applyFill="1" applyBorder="1" applyAlignment="1">
      <alignment horizontal="center" vertical="center" wrapText="1" readingOrder="1"/>
      <protection/>
    </xf>
    <xf numFmtId="3" fontId="3" fillId="0" borderId="14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21" xfId="51" applyNumberFormat="1" applyFont="1" applyFill="1" applyBorder="1" applyAlignment="1" applyProtection="1">
      <alignment horizontal="left" vertical="center" wrapText="1" readingOrder="1"/>
      <protection locked="0"/>
    </xf>
    <xf numFmtId="0" fontId="68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69" fillId="0" borderId="10" xfId="51" applyNumberFormat="1" applyFont="1" applyFill="1" applyBorder="1" applyAlignment="1">
      <alignment horizontal="center" vertical="center" wrapText="1" readingOrder="1"/>
      <protection/>
    </xf>
    <xf numFmtId="3" fontId="69" fillId="0" borderId="10" xfId="51" applyNumberFormat="1" applyFont="1" applyFill="1" applyBorder="1" applyAlignment="1">
      <alignment horizontal="center" vertical="center" wrapText="1" readingOrder="1"/>
      <protection/>
    </xf>
    <xf numFmtId="0" fontId="70" fillId="37" borderId="10" xfId="51" applyNumberFormat="1" applyFont="1" applyFill="1" applyBorder="1" applyAlignment="1">
      <alignment horizontal="center" vertical="center" wrapText="1" readingOrder="1"/>
      <protection/>
    </xf>
    <xf numFmtId="0" fontId="70" fillId="37" borderId="10" xfId="51" applyNumberFormat="1" applyFont="1" applyFill="1" applyBorder="1" applyAlignment="1">
      <alignment horizontal="left" vertical="center" wrapText="1" readingOrder="1"/>
      <protection/>
    </xf>
    <xf numFmtId="3" fontId="70" fillId="37" borderId="10" xfId="51" applyNumberFormat="1" applyFont="1" applyFill="1" applyBorder="1" applyAlignment="1">
      <alignment horizontal="right" vertical="center" wrapText="1" readingOrder="1"/>
      <protection/>
    </xf>
    <xf numFmtId="10" fontId="70" fillId="37" borderId="10" xfId="51" applyNumberFormat="1" applyFont="1" applyFill="1" applyBorder="1" applyAlignment="1">
      <alignment horizontal="right" vertical="center" wrapText="1" readingOrder="1"/>
      <protection/>
    </xf>
    <xf numFmtId="165" fontId="71" fillId="0" borderId="0" xfId="51" applyNumberFormat="1" applyFont="1" applyFill="1" applyBorder="1" applyAlignment="1">
      <alignment horizontal="right" vertical="center" wrapText="1" readingOrder="1"/>
      <protection/>
    </xf>
    <xf numFmtId="0" fontId="70" fillId="38" borderId="10" xfId="51" applyNumberFormat="1" applyFont="1" applyFill="1" applyBorder="1" applyAlignment="1">
      <alignment horizontal="right" vertical="center" wrapText="1" readingOrder="1"/>
      <protection/>
    </xf>
    <xf numFmtId="0" fontId="70" fillId="38" borderId="10" xfId="51" applyNumberFormat="1" applyFont="1" applyFill="1" applyBorder="1" applyAlignment="1">
      <alignment horizontal="left" vertical="center" wrapText="1" readingOrder="1"/>
      <protection/>
    </xf>
    <xf numFmtId="3" fontId="70" fillId="38" borderId="10" xfId="51" applyNumberFormat="1" applyFont="1" applyFill="1" applyBorder="1" applyAlignment="1">
      <alignment horizontal="right" vertical="center" wrapText="1" readingOrder="1"/>
      <protection/>
    </xf>
    <xf numFmtId="10" fontId="70" fillId="39" borderId="10" xfId="51" applyNumberFormat="1" applyFont="1" applyFill="1" applyBorder="1" applyAlignment="1">
      <alignment horizontal="right" vertical="center" wrapText="1" readingOrder="1"/>
      <protection/>
    </xf>
    <xf numFmtId="0" fontId="69" fillId="0" borderId="10" xfId="51" applyNumberFormat="1" applyFont="1" applyFill="1" applyBorder="1" applyAlignment="1">
      <alignment vertical="center" wrapText="1" readingOrder="1"/>
      <protection/>
    </xf>
    <xf numFmtId="3" fontId="69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10" fontId="70" fillId="0" borderId="10" xfId="51" applyNumberFormat="1" applyFont="1" applyFill="1" applyBorder="1" applyAlignment="1">
      <alignment horizontal="right" vertical="center" wrapText="1" readingOrder="1"/>
      <protection/>
    </xf>
    <xf numFmtId="3" fontId="70" fillId="38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9" fillId="38" borderId="10" xfId="51" applyNumberFormat="1" applyFont="1" applyFill="1" applyBorder="1" applyAlignment="1">
      <alignment vertical="center" wrapText="1" readingOrder="1"/>
      <protection/>
    </xf>
    <xf numFmtId="0" fontId="70" fillId="38" borderId="10" xfId="51" applyNumberFormat="1" applyFont="1" applyFill="1" applyBorder="1" applyAlignment="1">
      <alignment vertical="center" wrapText="1" readingOrder="1"/>
      <protection/>
    </xf>
    <xf numFmtId="0" fontId="70" fillId="0" borderId="10" xfId="51" applyNumberFormat="1" applyFont="1" applyFill="1" applyBorder="1" applyAlignment="1">
      <alignment horizontal="right" vertical="center" wrapText="1" readingOrder="1"/>
      <protection/>
    </xf>
    <xf numFmtId="0" fontId="69" fillId="0" borderId="10" xfId="51" applyNumberFormat="1" applyFont="1" applyFill="1" applyBorder="1" applyAlignment="1">
      <alignment horizontal="left" vertical="center" wrapText="1" readingOrder="1"/>
      <protection/>
    </xf>
    <xf numFmtId="0" fontId="70" fillId="0" borderId="10" xfId="51" applyNumberFormat="1" applyFont="1" applyFill="1" applyBorder="1" applyAlignment="1">
      <alignment horizontal="center" vertical="center" wrapText="1" readingOrder="1"/>
      <protection/>
    </xf>
    <xf numFmtId="0" fontId="70" fillId="0" borderId="10" xfId="51" applyNumberFormat="1" applyFont="1" applyFill="1" applyBorder="1" applyAlignment="1">
      <alignment horizontal="left" vertical="center" wrapText="1" readingOrder="1"/>
      <protection/>
    </xf>
    <xf numFmtId="3" fontId="70" fillId="0" borderId="10" xfId="51" applyNumberFormat="1" applyFont="1" applyFill="1" applyBorder="1" applyAlignment="1">
      <alignment horizontal="right" vertical="center" wrapText="1" readingOrder="1"/>
      <protection/>
    </xf>
    <xf numFmtId="3" fontId="70" fillId="37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69" fillId="0" borderId="10" xfId="51" applyNumberFormat="1" applyFont="1" applyFill="1" applyBorder="1" applyAlignment="1">
      <alignment horizontal="right" vertical="center" wrapText="1" readingOrder="1"/>
      <protection/>
    </xf>
    <xf numFmtId="3" fontId="69" fillId="0" borderId="10" xfId="51" applyNumberFormat="1" applyFont="1" applyFill="1" applyBorder="1" applyAlignment="1">
      <alignment horizontal="right" vertical="center" wrapText="1" readingOrder="1"/>
      <protection/>
    </xf>
    <xf numFmtId="0" fontId="70" fillId="36" borderId="24" xfId="51" applyNumberFormat="1" applyFont="1" applyFill="1" applyBorder="1" applyAlignment="1">
      <alignment horizontal="center" vertical="center" wrapText="1" readingOrder="1"/>
      <protection/>
    </xf>
    <xf numFmtId="0" fontId="70" fillId="36" borderId="25" xfId="51" applyNumberFormat="1" applyFont="1" applyFill="1" applyBorder="1" applyAlignment="1">
      <alignment horizontal="left" vertical="center" wrapText="1" readingOrder="1"/>
      <protection/>
    </xf>
    <xf numFmtId="3" fontId="69" fillId="36" borderId="25" xfId="51" applyNumberFormat="1" applyFont="1" applyFill="1" applyBorder="1" applyAlignment="1" applyProtection="1">
      <alignment horizontal="left" vertical="center" wrapText="1" readingOrder="1"/>
      <protection locked="0"/>
    </xf>
    <xf numFmtId="3" fontId="70" fillId="36" borderId="25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23" xfId="51" applyNumberFormat="1" applyFont="1" applyFill="1" applyBorder="1" applyAlignment="1">
      <alignment horizontal="center" vertical="center" wrapText="1" readingOrder="1"/>
      <protection/>
    </xf>
    <xf numFmtId="0" fontId="69" fillId="0" borderId="11" xfId="51" applyNumberFormat="1" applyFont="1" applyFill="1" applyBorder="1" applyAlignment="1">
      <alignment horizontal="left" vertical="center" wrapText="1" readingOrder="1"/>
      <protection/>
    </xf>
    <xf numFmtId="0" fontId="70" fillId="0" borderId="12" xfId="51" applyNumberFormat="1" applyFont="1" applyFill="1" applyBorder="1" applyAlignment="1">
      <alignment horizontal="center" vertical="center" wrapText="1" readingOrder="1"/>
      <protection/>
    </xf>
    <xf numFmtId="3" fontId="70" fillId="0" borderId="10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2" xfId="51" applyNumberFormat="1" applyFont="1" applyFill="1" applyBorder="1" applyAlignment="1">
      <alignment horizontal="right" vertical="top" wrapText="1" readingOrder="1"/>
      <protection/>
    </xf>
    <xf numFmtId="0" fontId="69" fillId="0" borderId="10" xfId="51" applyNumberFormat="1" applyFont="1" applyFill="1" applyBorder="1" applyAlignment="1">
      <alignment horizontal="left" vertical="top" wrapText="1" readingOrder="1"/>
      <protection/>
    </xf>
    <xf numFmtId="0" fontId="70" fillId="0" borderId="10" xfId="51" applyNumberFormat="1" applyFont="1" applyFill="1" applyBorder="1" applyAlignment="1">
      <alignment horizontal="left" vertical="top" wrapText="1" readingOrder="1"/>
      <protection/>
    </xf>
    <xf numFmtId="0" fontId="70" fillId="0" borderId="10" xfId="51" applyNumberFormat="1" applyFont="1" applyFill="1" applyBorder="1" applyAlignment="1">
      <alignment horizontal="right" vertical="top" wrapText="1" readingOrder="1"/>
      <protection/>
    </xf>
    <xf numFmtId="0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2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10" fillId="40" borderId="26" xfId="51" applyNumberFormat="1" applyFont="1" applyFill="1" applyBorder="1" applyAlignment="1">
      <alignment horizontal="center" vertical="center" wrapText="1" readingOrder="1"/>
      <protection/>
    </xf>
    <xf numFmtId="0" fontId="10" fillId="40" borderId="27" xfId="51" applyNumberFormat="1" applyFont="1" applyFill="1" applyBorder="1" applyAlignment="1">
      <alignment horizontal="center" vertical="center" wrapText="1" readingOrder="1"/>
      <protection/>
    </xf>
    <xf numFmtId="0" fontId="67" fillId="38" borderId="28" xfId="0" applyFont="1" applyFill="1" applyBorder="1" applyAlignment="1">
      <alignment vertical="center" wrapText="1"/>
    </xf>
    <xf numFmtId="49" fontId="67" fillId="38" borderId="29" xfId="0" applyNumberFormat="1" applyFont="1" applyFill="1" applyBorder="1" applyAlignment="1">
      <alignment vertical="center" wrapText="1"/>
    </xf>
    <xf numFmtId="0" fontId="67" fillId="38" borderId="10" xfId="0" applyFont="1" applyFill="1" applyBorder="1" applyAlignment="1">
      <alignment vertical="center" wrapText="1"/>
    </xf>
    <xf numFmtId="164" fontId="66" fillId="0" borderId="10" xfId="0" applyNumberFormat="1" applyFont="1" applyBorder="1" applyAlignment="1">
      <alignment vertical="center" wrapText="1"/>
    </xf>
    <xf numFmtId="0" fontId="67" fillId="38" borderId="20" xfId="0" applyFont="1" applyFill="1" applyBorder="1" applyAlignment="1">
      <alignment vertical="center" wrapText="1"/>
    </xf>
    <xf numFmtId="49" fontId="67" fillId="38" borderId="22" xfId="0" applyNumberFormat="1" applyFont="1" applyFill="1" applyBorder="1" applyAlignment="1">
      <alignment vertical="center" wrapText="1"/>
    </xf>
    <xf numFmtId="164" fontId="66" fillId="38" borderId="10" xfId="0" applyNumberFormat="1" applyFont="1" applyFill="1" applyBorder="1" applyAlignment="1">
      <alignment vertical="center" wrapText="1"/>
    </xf>
    <xf numFmtId="164" fontId="66" fillId="36" borderId="30" xfId="0" applyNumberFormat="1" applyFont="1" applyFill="1" applyBorder="1" applyAlignment="1">
      <alignment vertical="center" wrapText="1"/>
    </xf>
    <xf numFmtId="0" fontId="67" fillId="38" borderId="31" xfId="0" applyFont="1" applyFill="1" applyBorder="1" applyAlignment="1">
      <alignment vertical="center" wrapText="1"/>
    </xf>
    <xf numFmtId="164" fontId="66" fillId="38" borderId="32" xfId="0" applyNumberFormat="1" applyFont="1" applyFill="1" applyBorder="1" applyAlignment="1">
      <alignment vertical="center" wrapText="1"/>
    </xf>
    <xf numFmtId="164" fontId="66" fillId="0" borderId="11" xfId="0" applyNumberFormat="1" applyFont="1" applyBorder="1" applyAlignment="1">
      <alignment vertical="center" wrapText="1"/>
    </xf>
    <xf numFmtId="0" fontId="67" fillId="38" borderId="12" xfId="0" applyFont="1" applyFill="1" applyBorder="1" applyAlignment="1">
      <alignment vertical="center" wrapText="1"/>
    </xf>
    <xf numFmtId="49" fontId="67" fillId="38" borderId="21" xfId="0" applyNumberFormat="1" applyFont="1" applyFill="1" applyBorder="1" applyAlignment="1">
      <alignment vertical="center" wrapText="1"/>
    </xf>
    <xf numFmtId="0" fontId="67" fillId="38" borderId="13" xfId="0" applyFont="1" applyFill="1" applyBorder="1" applyAlignment="1">
      <alignment vertical="center" wrapText="1"/>
    </xf>
    <xf numFmtId="0" fontId="67" fillId="38" borderId="14" xfId="0" applyFont="1" applyFill="1" applyBorder="1" applyAlignment="1">
      <alignment vertical="center" wrapText="1"/>
    </xf>
    <xf numFmtId="164" fontId="66" fillId="38" borderId="14" xfId="0" applyNumberFormat="1" applyFont="1" applyFill="1" applyBorder="1" applyAlignment="1">
      <alignment vertical="center" wrapText="1"/>
    </xf>
    <xf numFmtId="49" fontId="67" fillId="38" borderId="33" xfId="0" applyNumberFormat="1" applyFont="1" applyFill="1" applyBorder="1" applyAlignment="1">
      <alignment vertical="center" wrapText="1"/>
    </xf>
    <xf numFmtId="164" fontId="66" fillId="38" borderId="34" xfId="0" applyNumberFormat="1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53" applyFont="1">
      <alignment/>
      <protection/>
    </xf>
    <xf numFmtId="10" fontId="11" fillId="0" borderId="0" xfId="53" applyNumberFormat="1" applyFont="1">
      <alignment/>
      <protection/>
    </xf>
    <xf numFmtId="0" fontId="73" fillId="41" borderId="10" xfId="51" applyNumberFormat="1" applyFont="1" applyFill="1" applyBorder="1" applyAlignment="1">
      <alignment horizontal="center" vertical="center" wrapText="1" readingOrder="1"/>
      <protection/>
    </xf>
    <xf numFmtId="10" fontId="73" fillId="41" borderId="10" xfId="51" applyNumberFormat="1" applyFont="1" applyFill="1" applyBorder="1" applyAlignment="1">
      <alignment horizontal="center" vertical="center" wrapText="1" readingOrder="1"/>
      <protection/>
    </xf>
    <xf numFmtId="0" fontId="0" fillId="0" borderId="0" xfId="0" applyBorder="1" applyAlignment="1">
      <alignment vertical="center" wrapText="1"/>
    </xf>
    <xf numFmtId="0" fontId="67" fillId="38" borderId="25" xfId="0" applyFont="1" applyFill="1" applyBorder="1" applyAlignment="1">
      <alignment horizontal="center" vertical="center" wrapText="1"/>
    </xf>
    <xf numFmtId="0" fontId="67" fillId="38" borderId="35" xfId="0" applyFont="1" applyFill="1" applyBorder="1" applyAlignment="1">
      <alignment horizontal="center" vertical="center" wrapText="1"/>
    </xf>
    <xf numFmtId="164" fontId="67" fillId="38" borderId="35" xfId="0" applyNumberFormat="1" applyFont="1" applyFill="1" applyBorder="1" applyAlignment="1">
      <alignment horizontal="center" vertical="center" wrapText="1"/>
    </xf>
    <xf numFmtId="0" fontId="67" fillId="38" borderId="36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3" fontId="1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16" fillId="38" borderId="37" xfId="0" applyNumberFormat="1" applyFont="1" applyFill="1" applyBorder="1" applyAlignment="1">
      <alignment/>
    </xf>
    <xf numFmtId="3" fontId="16" fillId="38" borderId="38" xfId="0" applyNumberFormat="1" applyFont="1" applyFill="1" applyBorder="1" applyAlignment="1">
      <alignment/>
    </xf>
    <xf numFmtId="3" fontId="16" fillId="38" borderId="39" xfId="0" applyNumberFormat="1" applyFont="1" applyFill="1" applyBorder="1" applyAlignment="1">
      <alignment/>
    </xf>
    <xf numFmtId="3" fontId="15" fillId="0" borderId="40" xfId="0" applyNumberFormat="1" applyFont="1" applyBorder="1" applyAlignment="1">
      <alignment horizontal="centerContinuous"/>
    </xf>
    <xf numFmtId="3" fontId="15" fillId="0" borderId="41" xfId="0" applyNumberFormat="1" applyFont="1" applyBorder="1" applyAlignment="1">
      <alignment horizontal="center"/>
    </xf>
    <xf numFmtId="3" fontId="15" fillId="0" borderId="42" xfId="0" applyNumberFormat="1" applyFont="1" applyBorder="1" applyAlignment="1">
      <alignment horizontal="centerContinuous"/>
    </xf>
    <xf numFmtId="3" fontId="15" fillId="0" borderId="39" xfId="0" applyNumberFormat="1" applyFont="1" applyBorder="1" applyAlignment="1">
      <alignment horizontal="center"/>
    </xf>
    <xf numFmtId="3" fontId="15" fillId="0" borderId="39" xfId="0" applyNumberFormat="1" applyFont="1" applyBorder="1" applyAlignment="1" quotePrefix="1">
      <alignment horizontal="centerContinuous"/>
    </xf>
    <xf numFmtId="0" fontId="15" fillId="42" borderId="43" xfId="0" applyFont="1" applyFill="1" applyBorder="1" applyAlignment="1" quotePrefix="1">
      <alignment horizontal="center"/>
    </xf>
    <xf numFmtId="0" fontId="15" fillId="0" borderId="44" xfId="0" applyFont="1" applyBorder="1" applyAlignment="1" quotePrefix="1">
      <alignment horizontal="center"/>
    </xf>
    <xf numFmtId="3" fontId="15" fillId="0" borderId="45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43" borderId="32" xfId="0" applyNumberFormat="1" applyFont="1" applyFill="1" applyBorder="1" applyAlignment="1">
      <alignment/>
    </xf>
    <xf numFmtId="3" fontId="15" fillId="44" borderId="48" xfId="0" applyNumberFormat="1" applyFont="1" applyFill="1" applyBorder="1" applyAlignment="1">
      <alignment/>
    </xf>
    <xf numFmtId="3" fontId="16" fillId="0" borderId="45" xfId="0" applyNumberFormat="1" applyFont="1" applyBorder="1" applyAlignment="1">
      <alignment horizontal="centerContinuous"/>
    </xf>
    <xf numFmtId="3" fontId="16" fillId="0" borderId="49" xfId="0" applyNumberFormat="1" applyFont="1" applyBorder="1" applyAlignment="1">
      <alignment horizontal="left"/>
    </xf>
    <xf numFmtId="3" fontId="15" fillId="0" borderId="50" xfId="0" applyNumberFormat="1" applyFont="1" applyBorder="1" applyAlignment="1">
      <alignment/>
    </xf>
    <xf numFmtId="4" fontId="15" fillId="0" borderId="38" xfId="0" applyNumberFormat="1" applyFont="1" applyBorder="1" applyAlignment="1">
      <alignment horizontal="right"/>
    </xf>
    <xf numFmtId="4" fontId="15" fillId="43" borderId="32" xfId="0" applyNumberFormat="1" applyFont="1" applyFill="1" applyBorder="1" applyAlignment="1">
      <alignment horizontal="right"/>
    </xf>
    <xf numFmtId="3" fontId="15" fillId="44" borderId="51" xfId="0" applyNumberFormat="1" applyFont="1" applyFill="1" applyBorder="1" applyAlignment="1">
      <alignment horizontal="left"/>
    </xf>
    <xf numFmtId="3" fontId="16" fillId="0" borderId="45" xfId="0" applyNumberFormat="1" applyFont="1" applyBorder="1" applyAlignment="1">
      <alignment/>
    </xf>
    <xf numFmtId="3" fontId="15" fillId="0" borderId="49" xfId="0" applyNumberFormat="1" applyFont="1" applyBorder="1" applyAlignment="1">
      <alignment horizontal="left"/>
    </xf>
    <xf numFmtId="4" fontId="15" fillId="0" borderId="38" xfId="0" applyNumberFormat="1" applyFont="1" applyBorder="1" applyAlignment="1">
      <alignment horizontal="centerContinuous"/>
    </xf>
    <xf numFmtId="4" fontId="15" fillId="43" borderId="32" xfId="0" applyNumberFormat="1" applyFont="1" applyFill="1" applyBorder="1" applyAlignment="1">
      <alignment horizontal="centerContinuous"/>
    </xf>
    <xf numFmtId="3" fontId="15" fillId="44" borderId="51" xfId="0" applyNumberFormat="1" applyFont="1" applyFill="1" applyBorder="1" applyAlignment="1">
      <alignment horizontal="centerContinuous"/>
    </xf>
    <xf numFmtId="3" fontId="15" fillId="0" borderId="49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" fontId="15" fillId="43" borderId="32" xfId="0" applyNumberFormat="1" applyFont="1" applyFill="1" applyBorder="1" applyAlignment="1">
      <alignment/>
    </xf>
    <xf numFmtId="3" fontId="15" fillId="44" borderId="51" xfId="0" applyNumberFormat="1" applyFont="1" applyFill="1" applyBorder="1" applyAlignment="1">
      <alignment/>
    </xf>
    <xf numFmtId="3" fontId="16" fillId="0" borderId="45" xfId="0" applyNumberFormat="1" applyFont="1" applyBorder="1" applyAlignment="1">
      <alignment horizontal="centerContinuous" vertical="top"/>
    </xf>
    <xf numFmtId="3" fontId="16" fillId="0" borderId="49" xfId="0" applyNumberFormat="1" applyFont="1" applyBorder="1" applyAlignment="1">
      <alignment horizontal="left" vertical="top" wrapText="1"/>
    </xf>
    <xf numFmtId="4" fontId="15" fillId="43" borderId="32" xfId="0" applyNumberFormat="1" applyFont="1" applyFill="1" applyBorder="1" applyAlignment="1">
      <alignment horizontal="right"/>
    </xf>
    <xf numFmtId="4" fontId="15" fillId="0" borderId="38" xfId="0" applyNumberFormat="1" applyFont="1" applyBorder="1" applyAlignment="1">
      <alignment horizontal="center"/>
    </xf>
    <xf numFmtId="3" fontId="15" fillId="0" borderId="52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3" fontId="15" fillId="43" borderId="56" xfId="0" applyNumberFormat="1" applyFont="1" applyFill="1" applyBorder="1" applyAlignment="1">
      <alignment/>
    </xf>
    <xf numFmtId="3" fontId="15" fillId="44" borderId="44" xfId="0" applyNumberFormat="1" applyFont="1" applyFill="1" applyBorder="1" applyAlignment="1">
      <alignment/>
    </xf>
    <xf numFmtId="0" fontId="21" fillId="0" borderId="0" xfId="53" applyFont="1">
      <alignment/>
      <protection/>
    </xf>
    <xf numFmtId="3" fontId="22" fillId="0" borderId="0" xfId="0" applyNumberFormat="1" applyFont="1" applyAlignment="1">
      <alignment horizontal="left"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3" fontId="6" fillId="0" borderId="0" xfId="52" applyNumberFormat="1" applyFont="1" applyFill="1" applyBorder="1" applyAlignment="1">
      <alignment vertical="center" wrapText="1"/>
      <protection/>
    </xf>
    <xf numFmtId="3" fontId="69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10" xfId="52" applyNumberFormat="1" applyFont="1" applyFill="1" applyBorder="1" applyAlignment="1">
      <alignment horizontal="right"/>
      <protection/>
    </xf>
    <xf numFmtId="0" fontId="3" fillId="0" borderId="57" xfId="51" applyNumberFormat="1" applyFont="1" applyFill="1" applyBorder="1" applyAlignment="1">
      <alignment horizontal="left" vertical="center" wrapText="1" readingOrder="1"/>
      <protection/>
    </xf>
    <xf numFmtId="49" fontId="2" fillId="34" borderId="21" xfId="51" applyNumberFormat="1" applyFont="1" applyFill="1" applyBorder="1" applyAlignment="1">
      <alignment horizontal="left" vertical="center" wrapText="1" readingOrder="1"/>
      <protection/>
    </xf>
    <xf numFmtId="49" fontId="2" fillId="33" borderId="21" xfId="51" applyNumberFormat="1" applyFont="1" applyFill="1" applyBorder="1" applyAlignment="1">
      <alignment horizontal="left" vertical="center" wrapText="1" readingOrder="1"/>
      <protection/>
    </xf>
    <xf numFmtId="49" fontId="2" fillId="33" borderId="21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0" borderId="21" xfId="51" applyNumberFormat="1" applyFont="1" applyFill="1" applyBorder="1" applyAlignment="1">
      <alignment horizontal="left" vertical="center" wrapText="1" readingOrder="1"/>
      <protection/>
    </xf>
    <xf numFmtId="49" fontId="3" fillId="0" borderId="21" xfId="51" applyNumberFormat="1" applyFont="1" applyFill="1" applyBorder="1" applyAlignment="1">
      <alignment horizontal="left" vertical="center" wrapText="1" readingOrder="1"/>
      <protection/>
    </xf>
    <xf numFmtId="49" fontId="2" fillId="0" borderId="21" xfId="51" applyNumberFormat="1" applyFont="1" applyFill="1" applyBorder="1" applyAlignment="1" applyProtection="1">
      <alignment horizontal="left" vertical="center" wrapText="1" readingOrder="1"/>
      <protection locked="0"/>
    </xf>
    <xf numFmtId="49" fontId="2" fillId="0" borderId="21" xfId="51" applyNumberFormat="1" applyFont="1" applyFill="1" applyBorder="1" applyAlignment="1">
      <alignment horizontal="left" vertical="top" wrapText="1" readingOrder="1"/>
      <protection/>
    </xf>
    <xf numFmtId="49" fontId="5" fillId="0" borderId="21" xfId="52" applyNumberFormat="1" applyFont="1" applyFill="1" applyBorder="1" applyAlignment="1">
      <alignment horizontal="left"/>
      <protection/>
    </xf>
    <xf numFmtId="49" fontId="5" fillId="0" borderId="33" xfId="52" applyNumberFormat="1" applyFont="1" applyFill="1" applyBorder="1" applyAlignment="1">
      <alignment horizontal="left"/>
      <protection/>
    </xf>
    <xf numFmtId="49" fontId="66" fillId="0" borderId="21" xfId="0" applyNumberFormat="1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164" fontId="66" fillId="0" borderId="10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31" xfId="0" applyFont="1" applyBorder="1" applyAlignment="1">
      <alignment vertical="center" wrapText="1"/>
    </xf>
    <xf numFmtId="164" fontId="66" fillId="0" borderId="31" xfId="0" applyNumberFormat="1" applyFont="1" applyBorder="1" applyAlignment="1">
      <alignment vertical="center" wrapText="1"/>
    </xf>
    <xf numFmtId="0" fontId="9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12" fillId="0" borderId="0" xfId="51" applyNumberFormat="1" applyFont="1" applyFill="1" applyBorder="1" applyAlignment="1">
      <alignment horizontal="center" vertical="center" wrapText="1" readingOrder="1"/>
      <protection/>
    </xf>
    <xf numFmtId="0" fontId="13" fillId="0" borderId="0" xfId="52" applyFont="1" applyFill="1" applyBorder="1" applyAlignment="1">
      <alignment horizontal="center" vertical="center" wrapText="1" readingOrder="1"/>
      <protection/>
    </xf>
    <xf numFmtId="0" fontId="14" fillId="0" borderId="0" xfId="0" applyFont="1" applyAlignment="1">
      <alignment horizontal="center" vertical="center" wrapText="1" readingOrder="1"/>
    </xf>
    <xf numFmtId="0" fontId="7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44" borderId="51" xfId="0" applyNumberFormat="1" applyFont="1" applyFill="1" applyBorder="1" applyAlignment="1">
      <alignment wrapText="1"/>
    </xf>
    <xf numFmtId="0" fontId="0" fillId="0" borderId="51" xfId="0" applyFont="1" applyBorder="1" applyAlignment="1">
      <alignment wrapText="1"/>
    </xf>
    <xf numFmtId="0" fontId="16" fillId="38" borderId="58" xfId="0" applyFont="1" applyFill="1" applyBorder="1" applyAlignment="1">
      <alignment horizontal="center" vertical="center" wrapText="1"/>
    </xf>
    <xf numFmtId="0" fontId="20" fillId="38" borderId="59" xfId="0" applyFont="1" applyFill="1" applyBorder="1" applyAlignment="1">
      <alignment vertical="center" wrapText="1"/>
    </xf>
    <xf numFmtId="0" fontId="20" fillId="38" borderId="60" xfId="0" applyFont="1" applyFill="1" applyBorder="1" applyAlignment="1">
      <alignment vertical="center" wrapText="1"/>
    </xf>
    <xf numFmtId="0" fontId="16" fillId="45" borderId="61" xfId="0" applyFont="1" applyFill="1" applyBorder="1" applyAlignment="1">
      <alignment horizontal="center" vertical="center" wrapText="1"/>
    </xf>
    <xf numFmtId="0" fontId="20" fillId="38" borderId="62" xfId="0" applyFont="1" applyFill="1" applyBorder="1" applyAlignment="1">
      <alignment/>
    </xf>
    <xf numFmtId="0" fontId="20" fillId="38" borderId="63" xfId="0" applyFont="1" applyFill="1" applyBorder="1" applyAlignment="1">
      <alignment/>
    </xf>
    <xf numFmtId="0" fontId="16" fillId="38" borderId="48" xfId="0" applyFont="1" applyFill="1" applyBorder="1" applyAlignment="1">
      <alignment horizontal="center" vertical="center" wrapText="1"/>
    </xf>
    <xf numFmtId="0" fontId="16" fillId="38" borderId="51" xfId="0" applyFont="1" applyFill="1" applyBorder="1" applyAlignment="1">
      <alignment horizontal="center" vertical="center" wrapText="1"/>
    </xf>
    <xf numFmtId="0" fontId="16" fillId="38" borderId="4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9" fillId="0" borderId="0" xfId="0" applyNumberFormat="1" applyFont="1" applyAlignment="1">
      <alignment horizontal="center" vertical="top"/>
    </xf>
    <xf numFmtId="0" fontId="16" fillId="38" borderId="46" xfId="0" applyFont="1" applyFill="1" applyBorder="1" applyAlignment="1">
      <alignment horizontal="center" vertical="center" wrapText="1"/>
    </xf>
    <xf numFmtId="0" fontId="20" fillId="38" borderId="49" xfId="0" applyFont="1" applyFill="1" applyBorder="1" applyAlignment="1">
      <alignment vertical="center" wrapText="1"/>
    </xf>
    <xf numFmtId="0" fontId="20" fillId="38" borderId="53" xfId="0" applyFont="1" applyFill="1" applyBorder="1" applyAlignment="1">
      <alignment vertical="center" wrapText="1"/>
    </xf>
    <xf numFmtId="0" fontId="16" fillId="38" borderId="64" xfId="0" applyFont="1" applyFill="1" applyBorder="1" applyAlignment="1">
      <alignment horizontal="center" vertical="center" wrapText="1"/>
    </xf>
    <xf numFmtId="0" fontId="20" fillId="38" borderId="32" xfId="0" applyFont="1" applyFill="1" applyBorder="1" applyAlignment="1">
      <alignment vertical="center" wrapText="1"/>
    </xf>
    <xf numFmtId="0" fontId="20" fillId="38" borderId="43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76" fillId="36" borderId="46" xfId="0" applyFont="1" applyFill="1" applyBorder="1" applyAlignment="1">
      <alignment horizontal="center" vertical="center" wrapText="1"/>
    </xf>
    <xf numFmtId="0" fontId="76" fillId="36" borderId="65" xfId="0" applyFont="1" applyFill="1" applyBorder="1" applyAlignment="1">
      <alignment horizontal="center" vertical="center" wrapText="1"/>
    </xf>
    <xf numFmtId="0" fontId="76" fillId="36" borderId="47" xfId="0" applyFont="1" applyFill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7" fillId="0" borderId="66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77" fillId="36" borderId="65" xfId="0" applyFont="1" applyFill="1" applyBorder="1" applyAlignment="1">
      <alignment horizontal="center" vertical="center" wrapText="1"/>
    </xf>
    <xf numFmtId="0" fontId="77" fillId="36" borderId="47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24" xfId="0" applyFont="1" applyBorder="1" applyAlignment="1">
      <alignment vertical="center" wrapText="1"/>
    </xf>
    <xf numFmtId="0" fontId="66" fillId="0" borderId="67" xfId="0" applyFont="1" applyBorder="1" applyAlignment="1">
      <alignment vertical="center" wrapText="1"/>
    </xf>
    <xf numFmtId="0" fontId="66" fillId="0" borderId="66" xfId="0" applyFont="1" applyBorder="1" applyAlignment="1">
      <alignment vertical="center" wrapText="1"/>
    </xf>
    <xf numFmtId="0" fontId="67" fillId="38" borderId="11" xfId="0" applyFont="1" applyFill="1" applyBorder="1" applyAlignment="1">
      <alignment horizontal="center" vertical="center" wrapText="1"/>
    </xf>
    <xf numFmtId="0" fontId="67" fillId="38" borderId="23" xfId="0" applyFont="1" applyFill="1" applyBorder="1" applyAlignment="1">
      <alignment horizontal="center" vertical="center" wrapText="1"/>
    </xf>
    <xf numFmtId="0" fontId="67" fillId="38" borderId="24" xfId="0" applyFont="1" applyFill="1" applyBorder="1" applyAlignment="1">
      <alignment horizontal="center" vertical="center" wrapText="1"/>
    </xf>
    <xf numFmtId="0" fontId="67" fillId="38" borderId="30" xfId="0" applyFont="1" applyFill="1" applyBorder="1" applyAlignment="1">
      <alignment horizontal="center" vertical="center" wrapText="1"/>
    </xf>
    <xf numFmtId="0" fontId="78" fillId="0" borderId="68" xfId="0" applyFont="1" applyBorder="1" applyAlignment="1">
      <alignment/>
    </xf>
    <xf numFmtId="0" fontId="78" fillId="0" borderId="69" xfId="0" applyFont="1" applyBorder="1" applyAlignment="1">
      <alignment/>
    </xf>
    <xf numFmtId="0" fontId="9" fillId="0" borderId="0" xfId="51" applyNumberFormat="1" applyFont="1" applyFill="1" applyBorder="1" applyAlignment="1">
      <alignment horizontal="left" vertical="center" wrapText="1" readingOrder="1"/>
      <protection/>
    </xf>
    <xf numFmtId="0" fontId="6" fillId="0" borderId="0" xfId="52" applyFont="1" applyFill="1" applyBorder="1" applyAlignment="1">
      <alignment horizontal="left" vertical="center" wrapText="1" readingOrder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8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tabSelected="1" zoomScalePageLayoutView="0" workbookViewId="0" topLeftCell="A2">
      <selection activeCell="B3" sqref="B3:F3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13"/>
      <c r="C1" s="213"/>
      <c r="D1" s="213"/>
      <c r="E1" s="213"/>
      <c r="F1" s="213"/>
      <c r="G1" s="214"/>
      <c r="H1" s="57"/>
      <c r="I1" s="57"/>
      <c r="J1" s="57"/>
      <c r="K1" s="57"/>
      <c r="L1" s="57"/>
      <c r="M1" s="57"/>
    </row>
    <row r="2" spans="2:7" ht="38.25" customHeight="1">
      <c r="B2" s="210" t="s">
        <v>139</v>
      </c>
      <c r="C2" s="211"/>
      <c r="D2" s="211"/>
      <c r="E2" s="211"/>
      <c r="F2" s="211"/>
      <c r="G2" s="212"/>
    </row>
    <row r="3" spans="2:6" ht="25.5" customHeight="1">
      <c r="B3" s="258" t="s">
        <v>125</v>
      </c>
      <c r="C3" s="259"/>
      <c r="D3" s="259"/>
      <c r="E3" s="259"/>
      <c r="F3" s="259"/>
    </row>
    <row r="4" spans="2:6" ht="27.75" customHeight="1">
      <c r="B4" s="208" t="s">
        <v>131</v>
      </c>
      <c r="C4" s="209"/>
      <c r="D4" s="209"/>
      <c r="E4" s="209"/>
      <c r="F4" s="209"/>
    </row>
    <row r="5" ht="17.25" customHeight="1"/>
    <row r="6" spans="2:7" ht="60" customHeight="1">
      <c r="B6" s="129" t="s">
        <v>0</v>
      </c>
      <c r="C6" s="129" t="s">
        <v>1</v>
      </c>
      <c r="D6" s="129" t="s">
        <v>132</v>
      </c>
      <c r="E6" s="129" t="s">
        <v>133</v>
      </c>
      <c r="F6" s="129" t="s">
        <v>134</v>
      </c>
      <c r="G6" s="130" t="s">
        <v>135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1313152</v>
      </c>
      <c r="E8" s="64">
        <f>+E9+E14+E20+E25+E29+E30+E31</f>
        <v>1284886</v>
      </c>
      <c r="F8" s="64">
        <f>+F9+F14+F20+F25+F29+F30+F31</f>
        <v>1284886</v>
      </c>
      <c r="G8" s="65">
        <f>F8/E8</f>
        <v>1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424700</v>
      </c>
      <c r="E9" s="69">
        <f>SUM(E10:E13)</f>
        <v>300228</v>
      </c>
      <c r="F9" s="69">
        <f>SUM(F10:F13)</f>
        <v>300228</v>
      </c>
      <c r="G9" s="70">
        <f aca="true" t="shared" si="0" ref="G9:G72">F9/E9</f>
        <v>1</v>
      </c>
    </row>
    <row r="10" spans="2:7" ht="18.75" customHeight="1">
      <c r="B10" s="71" t="s">
        <v>6</v>
      </c>
      <c r="C10" s="71" t="s">
        <v>7</v>
      </c>
      <c r="D10" s="72">
        <v>408200</v>
      </c>
      <c r="E10" s="72">
        <v>271557</v>
      </c>
      <c r="F10" s="72">
        <v>271557</v>
      </c>
      <c r="G10" s="73">
        <f t="shared" si="0"/>
        <v>1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>
        <v>16000</v>
      </c>
      <c r="E12" s="72">
        <v>16547</v>
      </c>
      <c r="F12" s="72">
        <v>16547</v>
      </c>
      <c r="G12" s="73">
        <f t="shared" si="0"/>
        <v>1</v>
      </c>
    </row>
    <row r="13" spans="2:7" ht="18.75" customHeight="1">
      <c r="B13" s="71" t="s">
        <v>6</v>
      </c>
      <c r="C13" s="71" t="s">
        <v>10</v>
      </c>
      <c r="D13" s="72">
        <v>500</v>
      </c>
      <c r="E13" s="72">
        <v>12124</v>
      </c>
      <c r="F13" s="72">
        <v>12124</v>
      </c>
      <c r="G13" s="73">
        <f t="shared" si="0"/>
        <v>1</v>
      </c>
    </row>
    <row r="14" spans="2:7" ht="18.75" customHeight="1">
      <c r="B14" s="67" t="s">
        <v>11</v>
      </c>
      <c r="C14" s="68" t="s">
        <v>12</v>
      </c>
      <c r="D14" s="69">
        <f>SUM(D15:D19)</f>
        <v>886450</v>
      </c>
      <c r="E14" s="69">
        <f>SUM(E15:E19)</f>
        <v>912109</v>
      </c>
      <c r="F14" s="69">
        <f>SUM(F15:F19)</f>
        <v>912109</v>
      </c>
      <c r="G14" s="70">
        <f t="shared" si="0"/>
        <v>1</v>
      </c>
    </row>
    <row r="15" spans="2:7" ht="18.75" customHeight="1">
      <c r="B15" s="71" t="s">
        <v>6</v>
      </c>
      <c r="C15" s="71" t="s">
        <v>14</v>
      </c>
      <c r="D15" s="72">
        <v>886450</v>
      </c>
      <c r="E15" s="72">
        <v>892740</v>
      </c>
      <c r="F15" s="72">
        <v>892740</v>
      </c>
      <c r="G15" s="73">
        <f t="shared" si="0"/>
        <v>1</v>
      </c>
    </row>
    <row r="16" spans="2:8" ht="18.75" customHeight="1">
      <c r="B16" s="71"/>
      <c r="C16" s="71" t="s">
        <v>13</v>
      </c>
      <c r="D16" s="72"/>
      <c r="E16" s="72">
        <v>20000</v>
      </c>
      <c r="F16" s="72">
        <v>20000</v>
      </c>
      <c r="G16" s="73">
        <f t="shared" si="0"/>
        <v>1</v>
      </c>
      <c r="H16" s="189"/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>
        <v>-631</v>
      </c>
      <c r="F19" s="72">
        <v>-631</v>
      </c>
      <c r="G19" s="73">
        <f t="shared" si="0"/>
        <v>1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42219</v>
      </c>
      <c r="F25" s="69">
        <f>SUM(F26:F28)</f>
        <v>42219</v>
      </c>
      <c r="G25" s="70">
        <f t="shared" si="0"/>
        <v>1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>
        <v>42219</v>
      </c>
      <c r="F27" s="72">
        <v>42219</v>
      </c>
      <c r="G27" s="73">
        <f t="shared" si="0"/>
        <v>1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>
        <v>2000</v>
      </c>
      <c r="E29" s="74">
        <v>25900</v>
      </c>
      <c r="F29" s="74">
        <v>25900</v>
      </c>
      <c r="G29" s="70">
        <f t="shared" si="0"/>
        <v>1</v>
      </c>
    </row>
    <row r="30" spans="2:7" ht="18.75" customHeight="1">
      <c r="B30" s="67" t="s">
        <v>26</v>
      </c>
      <c r="C30" s="68" t="s">
        <v>27</v>
      </c>
      <c r="D30" s="74">
        <v>2</v>
      </c>
      <c r="E30" s="74">
        <v>11</v>
      </c>
      <c r="F30" s="74">
        <v>11</v>
      </c>
      <c r="G30" s="70">
        <f t="shared" si="0"/>
        <v>1</v>
      </c>
    </row>
    <row r="31" spans="2:7" ht="18.75" customHeight="1">
      <c r="B31" s="67" t="s">
        <v>28</v>
      </c>
      <c r="C31" s="68" t="s">
        <v>29</v>
      </c>
      <c r="D31" s="74"/>
      <c r="E31" s="74">
        <v>4419</v>
      </c>
      <c r="F31" s="74">
        <v>4419</v>
      </c>
      <c r="G31" s="70">
        <f t="shared" si="0"/>
        <v>1</v>
      </c>
    </row>
    <row r="32" spans="2:7" ht="18.75" customHeight="1">
      <c r="B32" s="62" t="s">
        <v>30</v>
      </c>
      <c r="C32" s="63" t="s">
        <v>31</v>
      </c>
      <c r="D32" s="64">
        <f>+D33+D65+D66</f>
        <v>1312795</v>
      </c>
      <c r="E32" s="64">
        <f>+E33+E65+E66</f>
        <v>1258591</v>
      </c>
      <c r="F32" s="64">
        <f>+F33+F65+F66</f>
        <v>1258591</v>
      </c>
      <c r="G32" s="65">
        <f t="shared" si="0"/>
        <v>1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1312265</v>
      </c>
      <c r="E33" s="69">
        <f>+E34+E35+E36+E44+E52+E57+E61+E64</f>
        <v>1252260</v>
      </c>
      <c r="F33" s="69">
        <f>+F34+F35+F36+F44+F52+F57+F61+F64</f>
        <v>1252260</v>
      </c>
      <c r="G33" s="70">
        <f t="shared" si="0"/>
        <v>1</v>
      </c>
    </row>
    <row r="34" spans="2:7" ht="18.75" customHeight="1">
      <c r="B34" s="75" t="s">
        <v>6</v>
      </c>
      <c r="C34" s="76" t="s">
        <v>33</v>
      </c>
      <c r="D34" s="74">
        <v>14800</v>
      </c>
      <c r="E34" s="74">
        <v>22834</v>
      </c>
      <c r="F34" s="74">
        <v>22834</v>
      </c>
      <c r="G34" s="70">
        <f t="shared" si="0"/>
        <v>1</v>
      </c>
    </row>
    <row r="35" spans="2:7" ht="18.75" customHeight="1">
      <c r="B35" s="75" t="s">
        <v>6</v>
      </c>
      <c r="C35" s="76" t="s">
        <v>34</v>
      </c>
      <c r="D35" s="74">
        <v>92300</v>
      </c>
      <c r="E35" s="74">
        <v>98520</v>
      </c>
      <c r="F35" s="74">
        <v>98520</v>
      </c>
      <c r="G35" s="70">
        <f t="shared" si="0"/>
        <v>1</v>
      </c>
    </row>
    <row r="36" spans="2:7" ht="18.75" customHeight="1">
      <c r="B36" s="75" t="s">
        <v>6</v>
      </c>
      <c r="C36" s="76" t="s">
        <v>35</v>
      </c>
      <c r="D36" s="69">
        <f>SUM(D37:D43)</f>
        <v>334329</v>
      </c>
      <c r="E36" s="69">
        <f>SUM(E37:E43)</f>
        <v>221017</v>
      </c>
      <c r="F36" s="69">
        <f>SUM(F37:F43)</f>
        <v>221017</v>
      </c>
      <c r="G36" s="70">
        <f t="shared" si="0"/>
        <v>1</v>
      </c>
    </row>
    <row r="37" spans="2:7" ht="18.75" customHeight="1">
      <c r="B37" s="60" t="s">
        <v>6</v>
      </c>
      <c r="C37" s="71" t="s">
        <v>36</v>
      </c>
      <c r="D37" s="72">
        <v>20000</v>
      </c>
      <c r="E37" s="72">
        <v>8686</v>
      </c>
      <c r="F37" s="72">
        <v>8686</v>
      </c>
      <c r="G37" s="73">
        <f t="shared" si="0"/>
        <v>1</v>
      </c>
    </row>
    <row r="38" spans="2:7" ht="18.75" customHeight="1">
      <c r="B38" s="60" t="s">
        <v>6</v>
      </c>
      <c r="C38" s="71" t="s">
        <v>37</v>
      </c>
      <c r="D38" s="72">
        <v>12000</v>
      </c>
      <c r="E38" s="72">
        <v>5094</v>
      </c>
      <c r="F38" s="72">
        <v>5094</v>
      </c>
      <c r="G38" s="73">
        <f t="shared" si="0"/>
        <v>1</v>
      </c>
    </row>
    <row r="39" spans="2:7" ht="18.75" customHeight="1">
      <c r="B39" s="60" t="s">
        <v>6</v>
      </c>
      <c r="C39" s="71" t="s">
        <v>38</v>
      </c>
      <c r="D39" s="72">
        <v>20029</v>
      </c>
      <c r="E39" s="72">
        <v>26223</v>
      </c>
      <c r="F39" s="72">
        <v>26223</v>
      </c>
      <c r="G39" s="73">
        <f t="shared" si="0"/>
        <v>1</v>
      </c>
    </row>
    <row r="40" spans="2:7" ht="18.75" customHeight="1">
      <c r="B40" s="60" t="s">
        <v>6</v>
      </c>
      <c r="C40" s="71" t="s">
        <v>39</v>
      </c>
      <c r="D40" s="72">
        <v>13000</v>
      </c>
      <c r="E40" s="72">
        <v>14242</v>
      </c>
      <c r="F40" s="72">
        <v>14242</v>
      </c>
      <c r="G40" s="73">
        <f t="shared" si="0"/>
        <v>1</v>
      </c>
    </row>
    <row r="41" spans="2:7" ht="18.75" customHeight="1">
      <c r="B41" s="60" t="s">
        <v>6</v>
      </c>
      <c r="C41" s="71" t="s">
        <v>40</v>
      </c>
      <c r="D41" s="72">
        <v>22000</v>
      </c>
      <c r="E41" s="72">
        <v>7566</v>
      </c>
      <c r="F41" s="72">
        <v>7566</v>
      </c>
      <c r="G41" s="73">
        <f t="shared" si="0"/>
        <v>1</v>
      </c>
    </row>
    <row r="42" spans="2:7" ht="18.75" customHeight="1">
      <c r="B42" s="60" t="s">
        <v>6</v>
      </c>
      <c r="C42" s="71" t="s">
        <v>41</v>
      </c>
      <c r="D42" s="72">
        <v>68000</v>
      </c>
      <c r="E42" s="72">
        <v>14790</v>
      </c>
      <c r="F42" s="72">
        <v>14790</v>
      </c>
      <c r="G42" s="73">
        <f t="shared" si="0"/>
        <v>1</v>
      </c>
    </row>
    <row r="43" spans="2:7" ht="18.75" customHeight="1">
      <c r="B43" s="60" t="s">
        <v>6</v>
      </c>
      <c r="C43" s="71" t="s">
        <v>42</v>
      </c>
      <c r="D43" s="72">
        <v>179300</v>
      </c>
      <c r="E43" s="72">
        <v>144416</v>
      </c>
      <c r="F43" s="72">
        <v>144416</v>
      </c>
      <c r="G43" s="73">
        <f t="shared" si="0"/>
        <v>1</v>
      </c>
    </row>
    <row r="44" spans="2:7" ht="18.75" customHeight="1">
      <c r="B44" s="75" t="s">
        <v>6</v>
      </c>
      <c r="C44" s="76" t="s">
        <v>43</v>
      </c>
      <c r="D44" s="69">
        <f>SUM(D45:D51)</f>
        <v>23700</v>
      </c>
      <c r="E44" s="69">
        <f>SUM(E45:E51)</f>
        <v>29284</v>
      </c>
      <c r="F44" s="69">
        <f>SUM(F45:F51)</f>
        <v>29284</v>
      </c>
      <c r="G44" s="70">
        <f t="shared" si="0"/>
        <v>1</v>
      </c>
    </row>
    <row r="45" spans="2:7" ht="18.75" customHeight="1">
      <c r="B45" s="60" t="s">
        <v>6</v>
      </c>
      <c r="C45" s="71" t="s">
        <v>44</v>
      </c>
      <c r="D45" s="72">
        <v>8800</v>
      </c>
      <c r="E45" s="72">
        <v>8939</v>
      </c>
      <c r="F45" s="72">
        <v>8939</v>
      </c>
      <c r="G45" s="73">
        <f t="shared" si="0"/>
        <v>1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>
        <v>800</v>
      </c>
      <c r="E47" s="72">
        <v>16</v>
      </c>
      <c r="F47" s="72">
        <v>16</v>
      </c>
      <c r="G47" s="73">
        <f t="shared" si="0"/>
        <v>1</v>
      </c>
    </row>
    <row r="48" spans="2:7" ht="18.75" customHeight="1">
      <c r="B48" s="60" t="s">
        <v>6</v>
      </c>
      <c r="C48" s="71" t="s">
        <v>47</v>
      </c>
      <c r="D48" s="72">
        <v>12500</v>
      </c>
      <c r="E48" s="72">
        <v>18579</v>
      </c>
      <c r="F48" s="72">
        <v>18579</v>
      </c>
      <c r="G48" s="73">
        <f t="shared" si="0"/>
        <v>1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>
        <v>1000</v>
      </c>
      <c r="E50" s="72">
        <v>1166</v>
      </c>
      <c r="F50" s="72">
        <v>1166</v>
      </c>
      <c r="G50" s="73">
        <f t="shared" si="0"/>
        <v>1</v>
      </c>
    </row>
    <row r="51" spans="2:7" ht="18.75" customHeight="1">
      <c r="B51" s="60" t="s">
        <v>6</v>
      </c>
      <c r="C51" s="71" t="s">
        <v>50</v>
      </c>
      <c r="D51" s="72">
        <v>600</v>
      </c>
      <c r="E51" s="72">
        <v>584</v>
      </c>
      <c r="F51" s="72">
        <v>584</v>
      </c>
      <c r="G51" s="73">
        <f t="shared" si="0"/>
        <v>1</v>
      </c>
    </row>
    <row r="52" spans="2:7" ht="18.75" customHeight="1">
      <c r="B52" s="75" t="s">
        <v>6</v>
      </c>
      <c r="C52" s="76" t="s">
        <v>51</v>
      </c>
      <c r="D52" s="69">
        <f>SUM(D53:D56)</f>
        <v>715209</v>
      </c>
      <c r="E52" s="69">
        <f>SUM(E53:E56)</f>
        <v>742755</v>
      </c>
      <c r="F52" s="69">
        <f>SUM(F53:F56)</f>
        <v>742755</v>
      </c>
      <c r="G52" s="70">
        <f t="shared" si="0"/>
        <v>1</v>
      </c>
    </row>
    <row r="53" spans="2:7" ht="18.75" customHeight="1">
      <c r="B53" s="60" t="s">
        <v>6</v>
      </c>
      <c r="C53" s="71" t="s">
        <v>52</v>
      </c>
      <c r="D53" s="72">
        <v>555209</v>
      </c>
      <c r="E53" s="72">
        <v>545011</v>
      </c>
      <c r="F53" s="72">
        <v>545011</v>
      </c>
      <c r="G53" s="73">
        <f t="shared" si="0"/>
        <v>1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>
        <v>160000</v>
      </c>
      <c r="E56" s="72">
        <v>197744</v>
      </c>
      <c r="F56" s="72">
        <v>197744</v>
      </c>
      <c r="G56" s="73">
        <f t="shared" si="0"/>
        <v>1</v>
      </c>
    </row>
    <row r="57" spans="2:7" ht="18.75" customHeight="1">
      <c r="B57" s="75" t="s">
        <v>6</v>
      </c>
      <c r="C57" s="76" t="s">
        <v>56</v>
      </c>
      <c r="D57" s="69">
        <f>SUM(D58:D60)</f>
        <v>109127</v>
      </c>
      <c r="E57" s="69">
        <f>SUM(E58:E60)</f>
        <v>123510</v>
      </c>
      <c r="F57" s="69">
        <f>SUM(F58:F60)</f>
        <v>123510</v>
      </c>
      <c r="G57" s="70">
        <f t="shared" si="0"/>
        <v>1</v>
      </c>
    </row>
    <row r="58" spans="2:7" ht="18.75" customHeight="1">
      <c r="B58" s="60" t="s">
        <v>6</v>
      </c>
      <c r="C58" s="71" t="s">
        <v>57</v>
      </c>
      <c r="D58" s="72">
        <v>102127</v>
      </c>
      <c r="E58" s="72">
        <v>116635</v>
      </c>
      <c r="F58" s="72">
        <v>116635</v>
      </c>
      <c r="G58" s="73">
        <f t="shared" si="0"/>
        <v>1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>
        <v>7000</v>
      </c>
      <c r="E60" s="72">
        <v>6875</v>
      </c>
      <c r="F60" s="72">
        <v>6875</v>
      </c>
      <c r="G60" s="73">
        <f t="shared" si="0"/>
        <v>1</v>
      </c>
    </row>
    <row r="61" spans="2:7" ht="18.75" customHeight="1">
      <c r="B61" s="75" t="s">
        <v>6</v>
      </c>
      <c r="C61" s="76" t="s">
        <v>59</v>
      </c>
      <c r="D61" s="69">
        <f>SUM(D62:D63)</f>
        <v>7800</v>
      </c>
      <c r="E61" s="69">
        <f>SUM(E62:E63)</f>
        <v>6937</v>
      </c>
      <c r="F61" s="69">
        <f>SUM(F62:F63)</f>
        <v>6937</v>
      </c>
      <c r="G61" s="70">
        <f t="shared" si="0"/>
        <v>1</v>
      </c>
    </row>
    <row r="62" spans="2:7" ht="18.75" customHeight="1">
      <c r="B62" s="60" t="s">
        <v>6</v>
      </c>
      <c r="C62" s="71" t="s">
        <v>60</v>
      </c>
      <c r="D62" s="72">
        <v>7800</v>
      </c>
      <c r="E62" s="72">
        <v>6937</v>
      </c>
      <c r="F62" s="72">
        <v>6937</v>
      </c>
      <c r="G62" s="73">
        <f t="shared" si="0"/>
        <v>1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>
        <v>15000</v>
      </c>
      <c r="E64" s="74">
        <v>7403</v>
      </c>
      <c r="F64" s="74">
        <v>7403</v>
      </c>
      <c r="G64" s="70">
        <f t="shared" si="0"/>
        <v>1</v>
      </c>
    </row>
    <row r="65" spans="2:7" ht="18.75" customHeight="1">
      <c r="B65" s="67" t="s">
        <v>11</v>
      </c>
      <c r="C65" s="68" t="s">
        <v>62</v>
      </c>
      <c r="D65" s="74">
        <v>500</v>
      </c>
      <c r="E65" s="74">
        <v>6150</v>
      </c>
      <c r="F65" s="74">
        <v>6150</v>
      </c>
      <c r="G65" s="70">
        <f t="shared" si="0"/>
        <v>1</v>
      </c>
    </row>
    <row r="66" spans="2:7" ht="18.75" customHeight="1">
      <c r="B66" s="67" t="s">
        <v>18</v>
      </c>
      <c r="C66" s="68" t="s">
        <v>63</v>
      </c>
      <c r="D66" s="69">
        <f>D67+D68</f>
        <v>30</v>
      </c>
      <c r="E66" s="69">
        <f>SUM(E67:E68)</f>
        <v>181</v>
      </c>
      <c r="F66" s="69">
        <f>SUM(F67:F68)</f>
        <v>181</v>
      </c>
      <c r="G66" s="70">
        <f t="shared" si="0"/>
        <v>1</v>
      </c>
    </row>
    <row r="67" spans="2:7" ht="18.75" customHeight="1">
      <c r="B67" s="71" t="s">
        <v>6</v>
      </c>
      <c r="C67" s="71" t="s">
        <v>64</v>
      </c>
      <c r="D67" s="72">
        <v>30</v>
      </c>
      <c r="E67" s="72">
        <v>123</v>
      </c>
      <c r="F67" s="72">
        <v>123</v>
      </c>
      <c r="G67" s="73">
        <f t="shared" si="0"/>
        <v>1</v>
      </c>
    </row>
    <row r="68" spans="2:7" ht="18.75" customHeight="1">
      <c r="B68" s="71" t="s">
        <v>6</v>
      </c>
      <c r="C68" s="71" t="s">
        <v>65</v>
      </c>
      <c r="D68" s="72"/>
      <c r="E68" s="72">
        <v>58</v>
      </c>
      <c r="F68" s="72">
        <v>58</v>
      </c>
      <c r="G68" s="73">
        <f t="shared" si="0"/>
        <v>1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357</v>
      </c>
      <c r="E72" s="64">
        <f>E8-E32+E69</f>
        <v>26295</v>
      </c>
      <c r="F72" s="64">
        <f>F8-F32+F69</f>
        <v>26295</v>
      </c>
      <c r="G72" s="65">
        <f t="shared" si="0"/>
        <v>1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357</v>
      </c>
      <c r="E76" s="64">
        <f>E72-E74</f>
        <v>26295</v>
      </c>
      <c r="F76" s="64">
        <f>F72-F74</f>
        <v>26295</v>
      </c>
      <c r="G76" s="65">
        <f t="shared" si="1"/>
        <v>1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80000</v>
      </c>
      <c r="E78" s="64">
        <f>E79+E84+E89</f>
        <v>73867</v>
      </c>
      <c r="F78" s="64">
        <f>F79+F84+F89</f>
        <v>73867</v>
      </c>
      <c r="G78" s="65">
        <f t="shared" si="1"/>
        <v>1</v>
      </c>
    </row>
    <row r="79" spans="2:7" ht="18.75" customHeight="1">
      <c r="B79" s="67" t="s">
        <v>4</v>
      </c>
      <c r="C79" s="68" t="s">
        <v>79</v>
      </c>
      <c r="D79" s="69">
        <f>SUM(D80:D83)</f>
        <v>80000</v>
      </c>
      <c r="E79" s="69">
        <f>SUM(E80:E83)</f>
        <v>73867</v>
      </c>
      <c r="F79" s="69">
        <f>SUM(F80:F83)</f>
        <v>73867</v>
      </c>
      <c r="G79" s="70">
        <f t="shared" si="1"/>
        <v>1</v>
      </c>
    </row>
    <row r="80" spans="2:7" ht="18.75" customHeight="1">
      <c r="B80" s="71" t="s">
        <v>6</v>
      </c>
      <c r="C80" s="71" t="s">
        <v>80</v>
      </c>
      <c r="D80" s="72">
        <v>80000</v>
      </c>
      <c r="E80" s="72">
        <v>80000</v>
      </c>
      <c r="F80" s="72">
        <v>80000</v>
      </c>
      <c r="G80" s="73">
        <f t="shared" si="1"/>
        <v>1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>
        <v>-6133</v>
      </c>
      <c r="F83" s="72">
        <v>-6133</v>
      </c>
      <c r="G83" s="73">
        <f t="shared" si="1"/>
        <v>1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190">
        <v>1000</v>
      </c>
      <c r="E96" s="190">
        <v>1000</v>
      </c>
      <c r="F96" s="190">
        <v>6190.43</v>
      </c>
      <c r="G96" s="73">
        <f t="shared" si="1"/>
        <v>6.19043</v>
      </c>
    </row>
    <row r="97" spans="2:7" ht="14.25">
      <c r="B97" s="91"/>
      <c r="C97" s="78" t="s">
        <v>88</v>
      </c>
      <c r="D97" s="72">
        <v>1500</v>
      </c>
      <c r="E97" s="72">
        <v>1500</v>
      </c>
      <c r="F97" s="92">
        <v>4011</v>
      </c>
      <c r="G97" s="73">
        <f t="shared" si="1"/>
        <v>2.674</v>
      </c>
    </row>
    <row r="98" spans="2:7" ht="15" thickBot="1">
      <c r="B98" s="93" t="s">
        <v>6</v>
      </c>
      <c r="C98" s="94" t="s">
        <v>89</v>
      </c>
      <c r="D98" s="95"/>
      <c r="E98" s="95"/>
      <c r="F98" s="96" t="s">
        <v>6</v>
      </c>
      <c r="G98" s="73" t="e">
        <f t="shared" si="1"/>
        <v>#VALUE!</v>
      </c>
    </row>
    <row r="99" spans="2:7" ht="14.25">
      <c r="B99" s="38"/>
      <c r="C99" s="39" t="s">
        <v>90</v>
      </c>
      <c r="D99" s="39">
        <v>51000</v>
      </c>
      <c r="E99" s="39">
        <v>51000</v>
      </c>
      <c r="F99" s="190">
        <v>55185</v>
      </c>
      <c r="G99" s="73">
        <f t="shared" si="1"/>
        <v>1.0820588235294117</v>
      </c>
    </row>
    <row r="100" spans="2:7" ht="15" thickBot="1">
      <c r="B100" s="40"/>
      <c r="C100" s="41" t="s">
        <v>89</v>
      </c>
      <c r="D100" s="41"/>
      <c r="E100" s="41"/>
      <c r="F100" s="41">
        <v>7</v>
      </c>
      <c r="G100" s="73" t="e">
        <f t="shared" si="1"/>
        <v>#DIV/0!</v>
      </c>
    </row>
    <row r="101" spans="2:6" ht="14.25">
      <c r="B101" s="97" t="s">
        <v>6</v>
      </c>
      <c r="C101" s="98" t="s">
        <v>6</v>
      </c>
      <c r="D101" s="98"/>
      <c r="E101" s="98"/>
      <c r="F101" s="97" t="s">
        <v>6</v>
      </c>
    </row>
    <row r="102" spans="2:10" ht="15.75">
      <c r="B102" s="99" t="s">
        <v>114</v>
      </c>
      <c r="C102" s="99"/>
      <c r="D102" s="99"/>
      <c r="E102" s="99"/>
      <c r="F102" s="99" t="s">
        <v>105</v>
      </c>
      <c r="G102" s="100"/>
      <c r="H102" s="101"/>
      <c r="I102" s="101"/>
      <c r="J102" s="101"/>
    </row>
    <row r="103" spans="2:10" ht="15.75">
      <c r="B103" s="101"/>
      <c r="C103" s="102"/>
      <c r="D103" s="101"/>
      <c r="E103" s="101"/>
      <c r="F103" s="101"/>
      <c r="G103" s="103"/>
      <c r="H103" s="101"/>
      <c r="I103" s="101"/>
      <c r="J103" s="101"/>
    </row>
    <row r="104" spans="2:10" ht="15.75">
      <c r="B104" s="101"/>
      <c r="C104" s="102"/>
      <c r="D104" s="101"/>
      <c r="E104" s="101"/>
      <c r="F104" s="101"/>
      <c r="G104" s="103"/>
      <c r="H104" s="101"/>
      <c r="I104" s="101"/>
      <c r="J104" s="101"/>
    </row>
    <row r="105" spans="2:10" ht="15.75">
      <c r="B105" s="101"/>
      <c r="C105" s="101"/>
      <c r="D105" s="101"/>
      <c r="E105" s="101"/>
      <c r="F105" s="101"/>
      <c r="G105" s="103"/>
      <c r="H105" s="101"/>
      <c r="I105" s="101"/>
      <c r="J105" s="101"/>
    </row>
    <row r="106" spans="2:10" ht="15.75">
      <c r="B106" s="104" t="s">
        <v>106</v>
      </c>
      <c r="C106" s="104"/>
      <c r="D106" s="99"/>
      <c r="E106" s="99"/>
      <c r="F106" s="99"/>
      <c r="G106" s="100"/>
      <c r="H106" s="101"/>
      <c r="I106" s="101"/>
      <c r="J106" s="101"/>
    </row>
    <row r="107" spans="2:10" ht="15.75">
      <c r="B107" s="99"/>
      <c r="C107" s="99"/>
      <c r="D107" s="99"/>
      <c r="E107" s="99"/>
      <c r="F107" s="99"/>
      <c r="G107" s="100"/>
      <c r="H107" s="101"/>
      <c r="I107" s="101"/>
      <c r="J107" s="101"/>
    </row>
    <row r="108" spans="2:10" ht="15.75">
      <c r="B108" s="99"/>
      <c r="C108" s="99"/>
      <c r="D108" s="99"/>
      <c r="E108" s="99"/>
      <c r="F108" s="99"/>
      <c r="G108" s="100"/>
      <c r="H108" s="101"/>
      <c r="I108" s="101"/>
      <c r="J108" s="101"/>
    </row>
    <row r="109" spans="2:10" ht="15.75">
      <c r="B109" s="99" t="s">
        <v>107</v>
      </c>
      <c r="C109" s="99"/>
      <c r="D109" s="99"/>
      <c r="E109" s="99" t="s">
        <v>108</v>
      </c>
      <c r="F109" s="99"/>
      <c r="G109" s="100"/>
      <c r="H109" s="101"/>
      <c r="I109" s="101"/>
      <c r="J109" s="101"/>
    </row>
    <row r="110" spans="2:10" ht="15.75">
      <c r="B110" s="101"/>
      <c r="C110" s="101"/>
      <c r="D110" s="101"/>
      <c r="E110" s="101"/>
      <c r="F110" s="101"/>
      <c r="G110" s="103"/>
      <c r="H110" s="101"/>
      <c r="I110" s="101"/>
      <c r="J110" s="101"/>
    </row>
    <row r="111" ht="1.5" customHeight="1"/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zoomScalePageLayoutView="0" workbookViewId="0" topLeftCell="A3">
      <selection activeCell="A10" sqref="A10:G10"/>
    </sheetView>
  </sheetViews>
  <sheetFormatPr defaultColWidth="14.296875" defaultRowHeight="14.25"/>
  <cols>
    <col min="1" max="1" width="6.5" style="136" customWidth="1"/>
    <col min="2" max="2" width="62.69921875" style="136" customWidth="1"/>
    <col min="3" max="3" width="1" style="136" customWidth="1"/>
    <col min="4" max="4" width="19.5" style="136" customWidth="1"/>
    <col min="5" max="5" width="18.19921875" style="136" customWidth="1"/>
    <col min="6" max="6" width="18.3984375" style="136" customWidth="1"/>
    <col min="7" max="7" width="38.19921875" style="136" customWidth="1"/>
    <col min="8" max="8" width="4" style="136" customWidth="1"/>
    <col min="9" max="16384" width="14.19921875" style="136" customWidth="1"/>
  </cols>
  <sheetData>
    <row r="1" ht="15.75">
      <c r="F1" s="137"/>
    </row>
    <row r="3" spans="1:7" ht="15.75">
      <c r="A3" s="136" t="s">
        <v>140</v>
      </c>
      <c r="F3" s="137"/>
      <c r="G3" s="138"/>
    </row>
    <row r="4" spans="1:6" ht="20.25">
      <c r="A4" s="139"/>
      <c r="B4" s="137" t="s">
        <v>125</v>
      </c>
      <c r="F4" s="140"/>
    </row>
    <row r="5" ht="15">
      <c r="A5" s="139"/>
    </row>
    <row r="6" ht="25.5" customHeight="1">
      <c r="A6" s="141"/>
    </row>
    <row r="7" ht="0.75" customHeight="1" hidden="1" thickBot="1">
      <c r="A7" s="141"/>
    </row>
    <row r="8" ht="15" hidden="1"/>
    <row r="9" ht="15" hidden="1"/>
    <row r="10" spans="1:11" ht="68.25" customHeight="1">
      <c r="A10" s="226" t="s">
        <v>141</v>
      </c>
      <c r="B10" s="227"/>
      <c r="C10" s="227"/>
      <c r="D10" s="227"/>
      <c r="E10" s="227"/>
      <c r="F10" s="227"/>
      <c r="G10" s="227"/>
      <c r="H10" s="142"/>
      <c r="I10" s="142"/>
      <c r="J10" s="142"/>
      <c r="K10" s="142"/>
    </row>
    <row r="12" spans="1:7" ht="26.25">
      <c r="A12" s="228" t="s">
        <v>142</v>
      </c>
      <c r="B12" s="228"/>
      <c r="C12" s="228"/>
      <c r="D12" s="228"/>
      <c r="E12" s="228"/>
      <c r="F12" s="228"/>
      <c r="G12" s="228"/>
    </row>
    <row r="14" ht="1.5" customHeight="1"/>
    <row r="15" ht="15" hidden="1"/>
    <row r="17" ht="15.75" thickBot="1"/>
    <row r="18" spans="1:7" ht="15.75">
      <c r="A18" s="229" t="s">
        <v>0</v>
      </c>
      <c r="B18" s="232" t="s">
        <v>1</v>
      </c>
      <c r="C18" s="143"/>
      <c r="D18" s="217" t="s">
        <v>143</v>
      </c>
      <c r="E18" s="217" t="s">
        <v>144</v>
      </c>
      <c r="F18" s="220" t="s">
        <v>145</v>
      </c>
      <c r="G18" s="223" t="s">
        <v>146</v>
      </c>
    </row>
    <row r="19" spans="1:7" ht="15.75">
      <c r="A19" s="230"/>
      <c r="B19" s="233"/>
      <c r="C19" s="144"/>
      <c r="D19" s="218"/>
      <c r="E19" s="218" t="s">
        <v>147</v>
      </c>
      <c r="F19" s="221"/>
      <c r="G19" s="224"/>
    </row>
    <row r="20" spans="1:7" ht="32.25" customHeight="1" thickBot="1">
      <c r="A20" s="231"/>
      <c r="B20" s="234"/>
      <c r="C20" s="145"/>
      <c r="D20" s="219"/>
      <c r="E20" s="219" t="s">
        <v>148</v>
      </c>
      <c r="F20" s="222"/>
      <c r="G20" s="225"/>
    </row>
    <row r="21" spans="1:7" ht="15.75" thickBot="1">
      <c r="A21" s="146" t="s">
        <v>109</v>
      </c>
      <c r="B21" s="147" t="s">
        <v>110</v>
      </c>
      <c r="C21" s="148"/>
      <c r="D21" s="149" t="s">
        <v>111</v>
      </c>
      <c r="E21" s="150" t="s">
        <v>112</v>
      </c>
      <c r="F21" s="151">
        <v>5</v>
      </c>
      <c r="G21" s="152"/>
    </row>
    <row r="22" spans="1:7" ht="19.5" customHeight="1">
      <c r="A22" s="153"/>
      <c r="B22" s="154"/>
      <c r="C22" s="155"/>
      <c r="D22" s="156"/>
      <c r="E22" s="156"/>
      <c r="F22" s="157"/>
      <c r="G22" s="158"/>
    </row>
    <row r="23" spans="1:7" ht="19.5" customHeight="1">
      <c r="A23" s="159" t="s">
        <v>149</v>
      </c>
      <c r="B23" s="160" t="s">
        <v>150</v>
      </c>
      <c r="C23" s="161"/>
      <c r="D23" s="162">
        <v>14.25</v>
      </c>
      <c r="E23" s="162">
        <v>13.83</v>
      </c>
      <c r="F23" s="163">
        <v>13.83</v>
      </c>
      <c r="G23" s="164" t="s">
        <v>151</v>
      </c>
    </row>
    <row r="24" spans="1:7" ht="19.5" customHeight="1">
      <c r="A24" s="165"/>
      <c r="B24" s="166"/>
      <c r="C24" s="161"/>
      <c r="D24" s="167"/>
      <c r="E24" s="167"/>
      <c r="F24" s="168"/>
      <c r="G24" s="169"/>
    </row>
    <row r="25" spans="1:7" ht="19.5" customHeight="1">
      <c r="A25" s="165"/>
      <c r="B25" s="170"/>
      <c r="C25" s="161"/>
      <c r="D25" s="171"/>
      <c r="E25" s="171"/>
      <c r="F25" s="172"/>
      <c r="G25" s="173" t="s">
        <v>152</v>
      </c>
    </row>
    <row r="26" spans="1:7" ht="19.5" customHeight="1">
      <c r="A26" s="174" t="s">
        <v>153</v>
      </c>
      <c r="B26" s="175" t="s">
        <v>154</v>
      </c>
      <c r="C26" s="161"/>
      <c r="D26" s="162">
        <f>(555209-21689)/14.25/12</f>
        <v>3120</v>
      </c>
      <c r="E26" s="162">
        <v>3187.34</v>
      </c>
      <c r="F26" s="176">
        <f>(545011-16040)/12/13.83</f>
        <v>3187.34032296939</v>
      </c>
      <c r="G26" s="173" t="s">
        <v>155</v>
      </c>
    </row>
    <row r="27" spans="1:7" ht="19.5" customHeight="1">
      <c r="A27" s="165"/>
      <c r="B27" s="170"/>
      <c r="C27" s="161"/>
      <c r="D27" s="171"/>
      <c r="E27" s="162"/>
      <c r="F27" s="176"/>
      <c r="G27" s="215"/>
    </row>
    <row r="28" spans="1:7" ht="19.5" customHeight="1">
      <c r="A28" s="174" t="s">
        <v>66</v>
      </c>
      <c r="B28" s="175" t="s">
        <v>156</v>
      </c>
      <c r="C28" s="161"/>
      <c r="D28" s="171">
        <f>D29+D30+D31+D32</f>
        <v>21689</v>
      </c>
      <c r="E28" s="162">
        <f>E29+E30+E31+E32</f>
        <v>16040</v>
      </c>
      <c r="F28" s="176">
        <f>F29+F30+F31+F32</f>
        <v>16040</v>
      </c>
      <c r="G28" s="216"/>
    </row>
    <row r="29" spans="1:7" ht="19.5" customHeight="1">
      <c r="A29" s="174"/>
      <c r="B29" s="175" t="s">
        <v>113</v>
      </c>
      <c r="C29" s="161"/>
      <c r="D29" s="171"/>
      <c r="E29" s="162"/>
      <c r="F29" s="176"/>
      <c r="G29" s="216"/>
    </row>
    <row r="30" spans="1:7" ht="19.5" customHeight="1">
      <c r="A30" s="174"/>
      <c r="B30" s="175" t="s">
        <v>157</v>
      </c>
      <c r="C30" s="161"/>
      <c r="D30" s="171"/>
      <c r="E30" s="162"/>
      <c r="F30" s="176"/>
      <c r="G30" s="173"/>
    </row>
    <row r="31" spans="1:7" ht="19.5" customHeight="1">
      <c r="A31" s="165"/>
      <c r="B31" s="175" t="s">
        <v>158</v>
      </c>
      <c r="C31" s="161"/>
      <c r="D31" s="171">
        <v>21689</v>
      </c>
      <c r="E31" s="162">
        <v>16040</v>
      </c>
      <c r="F31" s="172">
        <v>16040</v>
      </c>
      <c r="G31" s="173"/>
    </row>
    <row r="32" spans="1:7" ht="19.5" customHeight="1">
      <c r="A32" s="165"/>
      <c r="B32" s="175" t="s">
        <v>159</v>
      </c>
      <c r="C32" s="161"/>
      <c r="D32" s="171"/>
      <c r="E32" s="177"/>
      <c r="F32" s="172"/>
      <c r="G32" s="173"/>
    </row>
    <row r="33" spans="1:7" ht="19.5" customHeight="1" thickBot="1">
      <c r="A33" s="178"/>
      <c r="B33" s="179"/>
      <c r="C33" s="180"/>
      <c r="D33" s="181"/>
      <c r="E33" s="181"/>
      <c r="F33" s="182"/>
      <c r="G33" s="183"/>
    </row>
    <row r="35" spans="1:6" ht="20.25" customHeight="1">
      <c r="A35" s="141"/>
      <c r="B35" s="184" t="s">
        <v>160</v>
      </c>
      <c r="D35" s="141"/>
      <c r="E35" s="141"/>
      <c r="F35" s="141" t="s">
        <v>161</v>
      </c>
    </row>
    <row r="36" spans="2:6" ht="15.75">
      <c r="B36" s="101"/>
      <c r="D36" s="185"/>
      <c r="E36" s="185"/>
      <c r="F36" s="141"/>
    </row>
    <row r="37" spans="2:6" ht="65.25" customHeight="1">
      <c r="B37" s="101"/>
      <c r="D37" s="141"/>
      <c r="E37" s="141"/>
      <c r="F37" s="141"/>
    </row>
    <row r="38" ht="15.75">
      <c r="B38" s="101" t="s">
        <v>106</v>
      </c>
    </row>
    <row r="39" spans="1:72" ht="15.75">
      <c r="A39" s="186"/>
      <c r="B39" s="101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</row>
    <row r="40" spans="1:72" ht="0.75" customHeight="1">
      <c r="A40" s="187"/>
      <c r="B40" s="101"/>
      <c r="C40" s="186"/>
      <c r="D40" s="188"/>
      <c r="E40" s="188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</row>
    <row r="41" spans="1:72" ht="15">
      <c r="A41" s="186"/>
      <c r="B41" s="184" t="s">
        <v>107</v>
      </c>
      <c r="C41" s="186"/>
      <c r="D41" s="186"/>
      <c r="E41" s="186"/>
      <c r="F41" s="186" t="s">
        <v>162</v>
      </c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</row>
    <row r="42" spans="4:6" ht="15">
      <c r="D42" s="141"/>
      <c r="E42" s="141"/>
      <c r="F42" s="141"/>
    </row>
    <row r="43" spans="4:6" ht="77.25" customHeight="1">
      <c r="D43" s="141" t="s">
        <v>68</v>
      </c>
      <c r="E43" s="141"/>
      <c r="F43" s="141"/>
    </row>
    <row r="44" ht="15">
      <c r="F44" s="141"/>
    </row>
  </sheetData>
  <sheetProtection/>
  <mergeCells count="9">
    <mergeCell ref="G27:G29"/>
    <mergeCell ref="E18:E20"/>
    <mergeCell ref="F18:F20"/>
    <mergeCell ref="G18:G20"/>
    <mergeCell ref="A10:G10"/>
    <mergeCell ref="A12:G12"/>
    <mergeCell ref="A18:A20"/>
    <mergeCell ref="B18:B20"/>
    <mergeCell ref="D18:D20"/>
  </mergeCells>
  <conditionalFormatting sqref="C11:G11">
    <cfRule type="cellIs" priority="7" dxfId="7" operator="notEqual" stopIfTrue="1">
      <formula>0</formula>
    </cfRule>
  </conditionalFormatting>
  <conditionalFormatting sqref="C11:G11">
    <cfRule type="cellIs" priority="6" dxfId="7" operator="notEqual" stopIfTrue="1">
      <formula>0</formula>
    </cfRule>
  </conditionalFormatting>
  <conditionalFormatting sqref="C11:G11">
    <cfRule type="cellIs" priority="5" dxfId="7" operator="notEqual" stopIfTrue="1">
      <formula>0</formula>
    </cfRule>
  </conditionalFormatting>
  <conditionalFormatting sqref="C11:G11">
    <cfRule type="cellIs" priority="4" dxfId="7" operator="notEqual">
      <formula>0</formula>
    </cfRule>
  </conditionalFormatting>
  <conditionalFormatting sqref="C11:G11">
    <cfRule type="cellIs" priority="3" dxfId="7" operator="notEqual" stopIfTrue="1">
      <formula>0</formula>
    </cfRule>
  </conditionalFormatting>
  <conditionalFormatting sqref="C11:G11">
    <cfRule type="cellIs" priority="2" dxfId="7" operator="notEqual" stopIfTrue="1">
      <formula>0</formula>
    </cfRule>
  </conditionalFormatting>
  <conditionalFormatting sqref="C11:G11">
    <cfRule type="cellIs" priority="1" dxfId="7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zoomScalePageLayoutView="0" workbookViewId="0" topLeftCell="A2">
      <selection activeCell="A2" sqref="A2:F108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0.3984375" style="0" customWidth="1"/>
    <col min="4" max="4" width="11.3984375" style="0" customWidth="1"/>
    <col min="5" max="5" width="10" style="0" customWidth="1"/>
    <col min="6" max="6" width="51.09765625" style="0" customWidth="1"/>
  </cols>
  <sheetData>
    <row r="2" spans="1:6" ht="30" customHeight="1">
      <c r="A2" s="235" t="s">
        <v>126</v>
      </c>
      <c r="B2" s="235"/>
      <c r="C2" s="235"/>
      <c r="D2" s="235"/>
      <c r="E2" s="235"/>
      <c r="F2" s="235"/>
    </row>
    <row r="3" ht="15" thickBot="1"/>
    <row r="4" spans="1:6" ht="51" customHeight="1" thickBot="1">
      <c r="A4" s="105" t="s">
        <v>0</v>
      </c>
      <c r="B4" s="106" t="s">
        <v>1</v>
      </c>
      <c r="C4" s="106" t="s">
        <v>91</v>
      </c>
      <c r="D4" s="106" t="s">
        <v>92</v>
      </c>
      <c r="E4" s="106" t="s">
        <v>104</v>
      </c>
      <c r="F4" s="106" t="s">
        <v>136</v>
      </c>
    </row>
    <row r="5" spans="1:6" ht="14.25">
      <c r="A5" s="53">
        <v>1</v>
      </c>
      <c r="B5" s="54">
        <v>2</v>
      </c>
      <c r="C5" s="54">
        <v>3</v>
      </c>
      <c r="D5" s="54">
        <v>4</v>
      </c>
      <c r="E5" s="54">
        <v>5</v>
      </c>
      <c r="F5" s="192">
        <v>6</v>
      </c>
    </row>
    <row r="6" spans="1:6" ht="23.25" customHeight="1">
      <c r="A6" s="14" t="s">
        <v>2</v>
      </c>
      <c r="B6" s="15" t="s">
        <v>3</v>
      </c>
      <c r="C6" s="16">
        <f>+C7+C12+C18+C23+C27+C28+C29</f>
        <v>1264292.01</v>
      </c>
      <c r="D6" s="16">
        <f>+D7+D12+D18+D23+D27+D28+D29</f>
        <v>1284886</v>
      </c>
      <c r="E6" s="16">
        <f aca="true" t="shared" si="0" ref="E6:E37">D6/C6%</f>
        <v>101.62889505249662</v>
      </c>
      <c r="F6" s="193" t="s">
        <v>122</v>
      </c>
    </row>
    <row r="7" spans="1:6" ht="26.25" customHeight="1">
      <c r="A7" s="4" t="s">
        <v>4</v>
      </c>
      <c r="B7" s="5" t="s">
        <v>5</v>
      </c>
      <c r="C7" s="6">
        <f>SUM(C8:C11)</f>
        <v>350989.01</v>
      </c>
      <c r="D7" s="6">
        <f>SUM(D8:D11)</f>
        <v>300228</v>
      </c>
      <c r="E7" s="6">
        <f t="shared" si="0"/>
        <v>85.5377209673887</v>
      </c>
      <c r="F7" s="194" t="s">
        <v>122</v>
      </c>
    </row>
    <row r="8" spans="1:6" ht="33" customHeight="1">
      <c r="A8" s="7" t="s">
        <v>6</v>
      </c>
      <c r="B8" s="8" t="s">
        <v>7</v>
      </c>
      <c r="C8" s="9">
        <v>336922.01</v>
      </c>
      <c r="D8" s="9">
        <v>271557</v>
      </c>
      <c r="E8" s="10">
        <f t="shared" si="0"/>
        <v>80.59936482036302</v>
      </c>
      <c r="F8" s="56" t="s">
        <v>167</v>
      </c>
    </row>
    <row r="9" spans="1:6" ht="24" customHeight="1">
      <c r="A9" s="7" t="s">
        <v>6</v>
      </c>
      <c r="B9" s="8" t="s">
        <v>8</v>
      </c>
      <c r="C9" s="9"/>
      <c r="D9" s="9"/>
      <c r="E9" s="10" t="e">
        <f t="shared" si="0"/>
        <v>#DIV/0!</v>
      </c>
      <c r="F9" s="56"/>
    </row>
    <row r="10" spans="1:6" ht="24" customHeight="1">
      <c r="A10" s="7" t="s">
        <v>6</v>
      </c>
      <c r="B10" s="8" t="s">
        <v>9</v>
      </c>
      <c r="C10" s="9">
        <v>9694</v>
      </c>
      <c r="D10" s="9">
        <v>16547</v>
      </c>
      <c r="E10" s="10">
        <f t="shared" si="0"/>
        <v>170.69321229626573</v>
      </c>
      <c r="F10" s="56" t="s">
        <v>163</v>
      </c>
    </row>
    <row r="11" spans="1:6" ht="24" customHeight="1">
      <c r="A11" s="7" t="s">
        <v>6</v>
      </c>
      <c r="B11" s="8" t="s">
        <v>10</v>
      </c>
      <c r="C11" s="9">
        <v>4373</v>
      </c>
      <c r="D11" s="9">
        <v>12124</v>
      </c>
      <c r="E11" s="10">
        <f t="shared" si="0"/>
        <v>277.2467413674823</v>
      </c>
      <c r="F11" s="56" t="s">
        <v>168</v>
      </c>
    </row>
    <row r="12" spans="1:6" ht="24" customHeight="1">
      <c r="A12" s="4" t="s">
        <v>11</v>
      </c>
      <c r="B12" s="5" t="s">
        <v>12</v>
      </c>
      <c r="C12" s="6">
        <f>SUM(C13:C17)</f>
        <v>909000</v>
      </c>
      <c r="D12" s="6">
        <f>SUM(D13:D17)</f>
        <v>912109</v>
      </c>
      <c r="E12" s="6">
        <f t="shared" si="0"/>
        <v>100.34202420242025</v>
      </c>
      <c r="F12" s="194" t="s">
        <v>122</v>
      </c>
    </row>
    <row r="13" spans="1:6" ht="24" customHeight="1">
      <c r="A13" s="7" t="s">
        <v>6</v>
      </c>
      <c r="B13" s="8" t="s">
        <v>13</v>
      </c>
      <c r="C13" s="11"/>
      <c r="D13" s="9">
        <v>20000</v>
      </c>
      <c r="E13" s="10" t="e">
        <f t="shared" si="0"/>
        <v>#DIV/0!</v>
      </c>
      <c r="F13" s="56" t="s">
        <v>164</v>
      </c>
    </row>
    <row r="14" spans="1:6" ht="24" customHeight="1">
      <c r="A14" s="7"/>
      <c r="B14" s="8" t="s">
        <v>14</v>
      </c>
      <c r="C14" s="9">
        <v>909000</v>
      </c>
      <c r="D14" s="9">
        <v>892740</v>
      </c>
      <c r="E14" s="10">
        <f t="shared" si="0"/>
        <v>98.2112211221122</v>
      </c>
      <c r="F14" s="56" t="s">
        <v>166</v>
      </c>
    </row>
    <row r="15" spans="1:6" ht="24" customHeight="1">
      <c r="A15" s="7" t="s">
        <v>6</v>
      </c>
      <c r="B15" s="8" t="s">
        <v>15</v>
      </c>
      <c r="C15" s="9"/>
      <c r="D15" s="9"/>
      <c r="E15" s="10" t="e">
        <f t="shared" si="0"/>
        <v>#DIV/0!</v>
      </c>
      <c r="F15" s="56"/>
    </row>
    <row r="16" spans="1:6" ht="24" customHeight="1">
      <c r="A16" s="7" t="s">
        <v>6</v>
      </c>
      <c r="B16" s="8" t="s">
        <v>16</v>
      </c>
      <c r="C16" s="9"/>
      <c r="D16" s="9"/>
      <c r="E16" s="10" t="e">
        <f t="shared" si="0"/>
        <v>#DIV/0!</v>
      </c>
      <c r="F16" s="56"/>
    </row>
    <row r="17" spans="1:6" ht="33.75" customHeight="1">
      <c r="A17" s="7" t="s">
        <v>6</v>
      </c>
      <c r="B17" s="8" t="s">
        <v>17</v>
      </c>
      <c r="C17" s="11"/>
      <c r="D17" s="9">
        <v>-631</v>
      </c>
      <c r="E17" s="10" t="e">
        <f t="shared" si="0"/>
        <v>#DIV/0!</v>
      </c>
      <c r="F17" s="56" t="s">
        <v>165</v>
      </c>
    </row>
    <row r="18" spans="1:6" ht="33" customHeight="1">
      <c r="A18" s="4" t="s">
        <v>18</v>
      </c>
      <c r="B18" s="5" t="s">
        <v>19</v>
      </c>
      <c r="C18" s="6">
        <f>C19+C20+C21+C22</f>
        <v>0</v>
      </c>
      <c r="D18" s="6">
        <f>D19+D20+D21+D22</f>
        <v>0</v>
      </c>
      <c r="E18" s="6" t="e">
        <f t="shared" si="0"/>
        <v>#DIV/0!</v>
      </c>
      <c r="F18" s="194" t="s">
        <v>122</v>
      </c>
    </row>
    <row r="19" spans="1:6" ht="24" customHeight="1">
      <c r="A19" s="7" t="s">
        <v>6</v>
      </c>
      <c r="B19" s="8" t="s">
        <v>20</v>
      </c>
      <c r="C19" s="9"/>
      <c r="D19" s="9"/>
      <c r="E19" s="10" t="e">
        <f t="shared" si="0"/>
        <v>#DIV/0!</v>
      </c>
      <c r="F19" s="56"/>
    </row>
    <row r="20" spans="1:6" ht="24" customHeight="1">
      <c r="A20" s="7" t="s">
        <v>6</v>
      </c>
      <c r="B20" s="8" t="s">
        <v>15</v>
      </c>
      <c r="C20" s="9"/>
      <c r="D20" s="9"/>
      <c r="E20" s="10" t="e">
        <f t="shared" si="0"/>
        <v>#DIV/0!</v>
      </c>
      <c r="F20" s="56"/>
    </row>
    <row r="21" spans="1:6" ht="24" customHeight="1">
      <c r="A21" s="7" t="s">
        <v>6</v>
      </c>
      <c r="B21" s="8" t="s">
        <v>16</v>
      </c>
      <c r="C21" s="9"/>
      <c r="D21" s="9"/>
      <c r="E21" s="10" t="e">
        <f t="shared" si="0"/>
        <v>#DIV/0!</v>
      </c>
      <c r="F21" s="56"/>
    </row>
    <row r="22" spans="1:6" ht="24" customHeight="1">
      <c r="A22" s="7" t="s">
        <v>6</v>
      </c>
      <c r="B22" s="8" t="s">
        <v>17</v>
      </c>
      <c r="C22" s="9"/>
      <c r="D22" s="9"/>
      <c r="E22" s="10" t="e">
        <f t="shared" si="0"/>
        <v>#DIV/0!</v>
      </c>
      <c r="F22" s="56"/>
    </row>
    <row r="23" spans="1:6" ht="24" customHeight="1">
      <c r="A23" s="4" t="s">
        <v>21</v>
      </c>
      <c r="B23" s="5" t="s">
        <v>22</v>
      </c>
      <c r="C23" s="6">
        <f>SUM(C24:C26)</f>
        <v>0</v>
      </c>
      <c r="D23" s="6">
        <f>SUM(D24:D26)</f>
        <v>42219</v>
      </c>
      <c r="E23" s="6" t="e">
        <f t="shared" si="0"/>
        <v>#DIV/0!</v>
      </c>
      <c r="F23" s="194" t="s">
        <v>122</v>
      </c>
    </row>
    <row r="24" spans="1:6" ht="24" customHeight="1">
      <c r="A24" s="7" t="s">
        <v>6</v>
      </c>
      <c r="B24" s="8" t="s">
        <v>15</v>
      </c>
      <c r="C24" s="11"/>
      <c r="D24" s="9"/>
      <c r="E24" s="10" t="e">
        <f t="shared" si="0"/>
        <v>#DIV/0!</v>
      </c>
      <c r="F24" s="56"/>
    </row>
    <row r="25" spans="1:6" ht="42.75" customHeight="1">
      <c r="A25" s="7" t="s">
        <v>6</v>
      </c>
      <c r="B25" s="8" t="s">
        <v>23</v>
      </c>
      <c r="C25" s="9"/>
      <c r="D25" s="9">
        <v>42219</v>
      </c>
      <c r="E25" s="10" t="e">
        <f t="shared" si="0"/>
        <v>#DIV/0!</v>
      </c>
      <c r="F25" s="56" t="s">
        <v>169</v>
      </c>
    </row>
    <row r="26" spans="1:6" ht="24" customHeight="1">
      <c r="A26" s="7" t="s">
        <v>6</v>
      </c>
      <c r="B26" s="8" t="s">
        <v>17</v>
      </c>
      <c r="C26" s="11"/>
      <c r="D26" s="9"/>
      <c r="E26" s="10" t="e">
        <f t="shared" si="0"/>
        <v>#DIV/0!</v>
      </c>
      <c r="F26" s="56"/>
    </row>
    <row r="27" spans="1:6" ht="41.25" customHeight="1">
      <c r="A27" s="4" t="s">
        <v>24</v>
      </c>
      <c r="B27" s="5" t="s">
        <v>25</v>
      </c>
      <c r="C27" s="12">
        <v>4300</v>
      </c>
      <c r="D27" s="12">
        <v>25900</v>
      </c>
      <c r="E27" s="6">
        <f t="shared" si="0"/>
        <v>602.3255813953489</v>
      </c>
      <c r="F27" s="195" t="s">
        <v>171</v>
      </c>
    </row>
    <row r="28" spans="1:6" ht="24" customHeight="1">
      <c r="A28" s="4" t="s">
        <v>26</v>
      </c>
      <c r="B28" s="5" t="s">
        <v>27</v>
      </c>
      <c r="C28" s="12">
        <v>3</v>
      </c>
      <c r="D28" s="12">
        <v>11</v>
      </c>
      <c r="E28" s="6">
        <f t="shared" si="0"/>
        <v>366.6666666666667</v>
      </c>
      <c r="F28" s="195" t="s">
        <v>170</v>
      </c>
    </row>
    <row r="29" spans="1:6" ht="37.5" customHeight="1">
      <c r="A29" s="4" t="s">
        <v>28</v>
      </c>
      <c r="B29" s="5" t="s">
        <v>29</v>
      </c>
      <c r="C29" s="12"/>
      <c r="D29" s="12">
        <v>4419</v>
      </c>
      <c r="E29" s="6" t="e">
        <f t="shared" si="0"/>
        <v>#DIV/0!</v>
      </c>
      <c r="F29" s="195" t="s">
        <v>172</v>
      </c>
    </row>
    <row r="30" spans="1:6" ht="24" customHeight="1">
      <c r="A30" s="14" t="s">
        <v>30</v>
      </c>
      <c r="B30" s="15" t="s">
        <v>31</v>
      </c>
      <c r="C30" s="16">
        <f>+C31+C63+C64</f>
        <v>1305513</v>
      </c>
      <c r="D30" s="16">
        <f>+D31+D63+D64</f>
        <v>1258591</v>
      </c>
      <c r="E30" s="16">
        <f t="shared" si="0"/>
        <v>96.40585731432779</v>
      </c>
      <c r="F30" s="193" t="s">
        <v>122</v>
      </c>
    </row>
    <row r="31" spans="1:6" ht="24" customHeight="1">
      <c r="A31" s="4" t="s">
        <v>4</v>
      </c>
      <c r="B31" s="5" t="s">
        <v>32</v>
      </c>
      <c r="C31" s="6">
        <f>+C32+C33+C34+C42+C50+C55+C59+C62</f>
        <v>1303970</v>
      </c>
      <c r="D31" s="6">
        <f>+D32+D33+D34+D42+D50+D55+D59+D62</f>
        <v>1252260</v>
      </c>
      <c r="E31" s="6">
        <f t="shared" si="0"/>
        <v>96.03441796973856</v>
      </c>
      <c r="F31" s="194" t="s">
        <v>122</v>
      </c>
    </row>
    <row r="32" spans="1:6" ht="38.25" customHeight="1">
      <c r="A32" s="17" t="s">
        <v>6</v>
      </c>
      <c r="B32" s="18" t="s">
        <v>33</v>
      </c>
      <c r="C32" s="19">
        <v>14984</v>
      </c>
      <c r="D32" s="19">
        <v>22834</v>
      </c>
      <c r="E32" s="6">
        <f t="shared" si="0"/>
        <v>152.38921516284037</v>
      </c>
      <c r="F32" s="195" t="s">
        <v>173</v>
      </c>
    </row>
    <row r="33" spans="1:6" ht="45" customHeight="1">
      <c r="A33" s="17" t="s">
        <v>6</v>
      </c>
      <c r="B33" s="18" t="s">
        <v>34</v>
      </c>
      <c r="C33" s="19">
        <v>98100</v>
      </c>
      <c r="D33" s="19">
        <v>98520</v>
      </c>
      <c r="E33" s="6">
        <f t="shared" si="0"/>
        <v>100.42813455657492</v>
      </c>
      <c r="F33" s="195" t="s">
        <v>174</v>
      </c>
    </row>
    <row r="34" spans="1:6" ht="24" customHeight="1">
      <c r="A34" s="17" t="s">
        <v>6</v>
      </c>
      <c r="B34" s="18" t="s">
        <v>35</v>
      </c>
      <c r="C34" s="6">
        <f>SUM(C35:C41)</f>
        <v>268700</v>
      </c>
      <c r="D34" s="6">
        <f>SUM(D35:D41)</f>
        <v>221017</v>
      </c>
      <c r="E34" s="6">
        <f t="shared" si="0"/>
        <v>82.2541868254559</v>
      </c>
      <c r="F34" s="194" t="s">
        <v>122</v>
      </c>
    </row>
    <row r="35" spans="1:6" ht="24" customHeight="1">
      <c r="A35" s="20" t="s">
        <v>6</v>
      </c>
      <c r="B35" s="8" t="s">
        <v>36</v>
      </c>
      <c r="C35" s="9">
        <v>33707</v>
      </c>
      <c r="D35" s="9">
        <v>8686</v>
      </c>
      <c r="E35" s="10">
        <f t="shared" si="0"/>
        <v>25.76912807428724</v>
      </c>
      <c r="F35" s="56" t="s">
        <v>175</v>
      </c>
    </row>
    <row r="36" spans="1:6" ht="38.25" customHeight="1">
      <c r="A36" s="20" t="s">
        <v>6</v>
      </c>
      <c r="B36" s="8" t="s">
        <v>37</v>
      </c>
      <c r="C36" s="9">
        <v>6982</v>
      </c>
      <c r="D36" s="9">
        <v>5094</v>
      </c>
      <c r="E36" s="10">
        <f t="shared" si="0"/>
        <v>72.95903752506446</v>
      </c>
      <c r="F36" s="56" t="s">
        <v>176</v>
      </c>
    </row>
    <row r="37" spans="1:6" ht="24" customHeight="1">
      <c r="A37" s="20" t="s">
        <v>6</v>
      </c>
      <c r="B37" s="8" t="s">
        <v>38</v>
      </c>
      <c r="C37" s="9">
        <v>30074</v>
      </c>
      <c r="D37" s="9">
        <v>26223</v>
      </c>
      <c r="E37" s="10">
        <f t="shared" si="0"/>
        <v>87.19491919930837</v>
      </c>
      <c r="F37" s="56" t="s">
        <v>177</v>
      </c>
    </row>
    <row r="38" spans="1:6" ht="24" customHeight="1">
      <c r="A38" s="20" t="s">
        <v>6</v>
      </c>
      <c r="B38" s="8" t="s">
        <v>39</v>
      </c>
      <c r="C38" s="9">
        <v>8597</v>
      </c>
      <c r="D38" s="9">
        <v>14242</v>
      </c>
      <c r="E38" s="10">
        <f aca="true" t="shared" si="1" ref="E38:E69">D38/C38%</f>
        <v>165.66244038618123</v>
      </c>
      <c r="F38" s="56" t="s">
        <v>178</v>
      </c>
    </row>
    <row r="39" spans="1:6" ht="35.25" customHeight="1">
      <c r="A39" s="20" t="s">
        <v>6</v>
      </c>
      <c r="B39" s="8" t="s">
        <v>40</v>
      </c>
      <c r="C39" s="9">
        <v>8081</v>
      </c>
      <c r="D39" s="9">
        <v>7566</v>
      </c>
      <c r="E39" s="10">
        <f t="shared" si="1"/>
        <v>93.627026358124</v>
      </c>
      <c r="F39" s="56" t="s">
        <v>179</v>
      </c>
    </row>
    <row r="40" spans="1:6" ht="36" customHeight="1">
      <c r="A40" s="20" t="s">
        <v>6</v>
      </c>
      <c r="B40" s="8" t="s">
        <v>41</v>
      </c>
      <c r="C40" s="9">
        <v>43748</v>
      </c>
      <c r="D40" s="9">
        <v>14790</v>
      </c>
      <c r="E40" s="10">
        <f t="shared" si="1"/>
        <v>33.80725976044619</v>
      </c>
      <c r="F40" s="56" t="s">
        <v>180</v>
      </c>
    </row>
    <row r="41" spans="1:6" ht="42.75" customHeight="1">
      <c r="A41" s="20" t="s">
        <v>6</v>
      </c>
      <c r="B41" s="8" t="s">
        <v>42</v>
      </c>
      <c r="C41" s="9">
        <v>137511</v>
      </c>
      <c r="D41" s="9">
        <v>144416</v>
      </c>
      <c r="E41" s="10">
        <f t="shared" si="1"/>
        <v>105.0214164685007</v>
      </c>
      <c r="F41" s="56" t="s">
        <v>181</v>
      </c>
    </row>
    <row r="42" spans="1:6" ht="24" customHeight="1">
      <c r="A42" s="17" t="s">
        <v>6</v>
      </c>
      <c r="B42" s="18" t="s">
        <v>43</v>
      </c>
      <c r="C42" s="6">
        <f>SUM(C43:C49)</f>
        <v>26247</v>
      </c>
      <c r="D42" s="6">
        <f>SUM(D43:D49)</f>
        <v>29284</v>
      </c>
      <c r="E42" s="6">
        <f t="shared" si="1"/>
        <v>111.57084619194573</v>
      </c>
      <c r="F42" s="194" t="s">
        <v>122</v>
      </c>
    </row>
    <row r="43" spans="1:6" ht="24" customHeight="1">
      <c r="A43" s="20" t="s">
        <v>6</v>
      </c>
      <c r="B43" s="8" t="s">
        <v>44</v>
      </c>
      <c r="C43" s="21">
        <v>8511</v>
      </c>
      <c r="D43" s="9">
        <v>8939</v>
      </c>
      <c r="E43" s="10">
        <f t="shared" si="1"/>
        <v>105.02878627658325</v>
      </c>
      <c r="F43" s="56" t="s">
        <v>44</v>
      </c>
    </row>
    <row r="44" spans="1:6" ht="24" customHeight="1">
      <c r="A44" s="20" t="s">
        <v>6</v>
      </c>
      <c r="B44" s="8" t="s">
        <v>45</v>
      </c>
      <c r="C44" s="9"/>
      <c r="D44" s="9"/>
      <c r="E44" s="10" t="e">
        <f t="shared" si="1"/>
        <v>#DIV/0!</v>
      </c>
      <c r="F44" s="56"/>
    </row>
    <row r="45" spans="1:6" ht="37.5" customHeight="1">
      <c r="A45" s="20" t="s">
        <v>6</v>
      </c>
      <c r="B45" s="8" t="s">
        <v>46</v>
      </c>
      <c r="C45" s="9">
        <v>18</v>
      </c>
      <c r="D45" s="9">
        <v>16</v>
      </c>
      <c r="E45" s="10">
        <f t="shared" si="1"/>
        <v>88.88888888888889</v>
      </c>
      <c r="F45" s="56" t="s">
        <v>182</v>
      </c>
    </row>
    <row r="46" spans="1:6" ht="24" customHeight="1">
      <c r="A46" s="20" t="s">
        <v>6</v>
      </c>
      <c r="B46" s="8" t="s">
        <v>47</v>
      </c>
      <c r="C46" s="9">
        <v>16400</v>
      </c>
      <c r="D46" s="9">
        <v>18579</v>
      </c>
      <c r="E46" s="10">
        <f t="shared" si="1"/>
        <v>113.28658536585365</v>
      </c>
      <c r="F46" s="56" t="s">
        <v>183</v>
      </c>
    </row>
    <row r="47" spans="1:6" ht="24" customHeight="1">
      <c r="A47" s="20" t="s">
        <v>6</v>
      </c>
      <c r="B47" s="8" t="s">
        <v>48</v>
      </c>
      <c r="C47" s="9"/>
      <c r="D47" s="9"/>
      <c r="E47" s="10" t="e">
        <f t="shared" si="1"/>
        <v>#DIV/0!</v>
      </c>
      <c r="F47" s="56"/>
    </row>
    <row r="48" spans="1:6" ht="24" customHeight="1">
      <c r="A48" s="20" t="s">
        <v>6</v>
      </c>
      <c r="B48" s="8" t="s">
        <v>49</v>
      </c>
      <c r="C48" s="9">
        <v>776</v>
      </c>
      <c r="D48" s="9">
        <v>1166</v>
      </c>
      <c r="E48" s="10">
        <f t="shared" si="1"/>
        <v>150.2577319587629</v>
      </c>
      <c r="F48" s="56" t="s">
        <v>184</v>
      </c>
    </row>
    <row r="49" spans="1:6" ht="24" customHeight="1">
      <c r="A49" s="20" t="s">
        <v>6</v>
      </c>
      <c r="B49" s="8" t="s">
        <v>50</v>
      </c>
      <c r="C49" s="9">
        <v>542</v>
      </c>
      <c r="D49" s="9">
        <v>584</v>
      </c>
      <c r="E49" s="10">
        <f t="shared" si="1"/>
        <v>107.74907749077491</v>
      </c>
      <c r="F49" s="56"/>
    </row>
    <row r="50" spans="1:6" ht="24" customHeight="1">
      <c r="A50" s="17" t="s">
        <v>6</v>
      </c>
      <c r="B50" s="18" t="s">
        <v>51</v>
      </c>
      <c r="C50" s="6">
        <f>SUM(C51:C54)</f>
        <v>773662</v>
      </c>
      <c r="D50" s="6">
        <f>SUM(D51:D54)</f>
        <v>742755</v>
      </c>
      <c r="E50" s="6">
        <f t="shared" si="1"/>
        <v>96.00510300363725</v>
      </c>
      <c r="F50" s="194" t="s">
        <v>122</v>
      </c>
    </row>
    <row r="51" spans="1:6" ht="24" customHeight="1">
      <c r="A51" s="20" t="s">
        <v>6</v>
      </c>
      <c r="B51" s="8" t="s">
        <v>52</v>
      </c>
      <c r="C51" s="9">
        <v>547730</v>
      </c>
      <c r="D51" s="9">
        <v>545011</v>
      </c>
      <c r="E51" s="10">
        <f t="shared" si="1"/>
        <v>99.50358753400398</v>
      </c>
      <c r="F51" s="56" t="s">
        <v>185</v>
      </c>
    </row>
    <row r="52" spans="1:6" ht="24" customHeight="1">
      <c r="A52" s="20" t="s">
        <v>6</v>
      </c>
      <c r="B52" s="8" t="s">
        <v>53</v>
      </c>
      <c r="C52" s="9"/>
      <c r="D52" s="9"/>
      <c r="E52" s="10" t="e">
        <f t="shared" si="1"/>
        <v>#DIV/0!</v>
      </c>
      <c r="F52" s="56"/>
    </row>
    <row r="53" spans="1:6" ht="24" customHeight="1">
      <c r="A53" s="20" t="s">
        <v>6</v>
      </c>
      <c r="B53" s="8" t="s">
        <v>54</v>
      </c>
      <c r="C53" s="9"/>
      <c r="D53" s="9"/>
      <c r="E53" s="10" t="e">
        <f t="shared" si="1"/>
        <v>#DIV/0!</v>
      </c>
      <c r="F53" s="56"/>
    </row>
    <row r="54" spans="1:6" ht="58.5" customHeight="1">
      <c r="A54" s="20" t="s">
        <v>6</v>
      </c>
      <c r="B54" s="8" t="s">
        <v>55</v>
      </c>
      <c r="C54" s="9">
        <v>225932</v>
      </c>
      <c r="D54" s="9">
        <v>197744</v>
      </c>
      <c r="E54" s="10">
        <f t="shared" si="1"/>
        <v>87.52367969123452</v>
      </c>
      <c r="F54" s="56" t="s">
        <v>186</v>
      </c>
    </row>
    <row r="55" spans="1:6" ht="30.75" customHeight="1">
      <c r="A55" s="17" t="s">
        <v>6</v>
      </c>
      <c r="B55" s="18" t="s">
        <v>56</v>
      </c>
      <c r="C55" s="6">
        <f>SUM(C56:C58)</f>
        <v>108278</v>
      </c>
      <c r="D55" s="6">
        <f>SUM(D56:D58)</f>
        <v>123510</v>
      </c>
      <c r="E55" s="6">
        <f t="shared" si="1"/>
        <v>114.06749293485288</v>
      </c>
      <c r="F55" s="194" t="s">
        <v>122</v>
      </c>
    </row>
    <row r="56" spans="1:6" ht="24" customHeight="1">
      <c r="A56" s="20" t="s">
        <v>6</v>
      </c>
      <c r="B56" s="8" t="s">
        <v>57</v>
      </c>
      <c r="C56" s="9">
        <v>102027</v>
      </c>
      <c r="D56" s="9">
        <v>116635</v>
      </c>
      <c r="E56" s="10">
        <f t="shared" si="1"/>
        <v>114.31777862722613</v>
      </c>
      <c r="F56" s="56" t="s">
        <v>187</v>
      </c>
    </row>
    <row r="57" spans="1:6" ht="24" customHeight="1">
      <c r="A57" s="20" t="s">
        <v>6</v>
      </c>
      <c r="B57" s="8" t="s">
        <v>58</v>
      </c>
      <c r="C57" s="9"/>
      <c r="D57" s="9"/>
      <c r="E57" s="10" t="e">
        <f t="shared" si="1"/>
        <v>#DIV/0!</v>
      </c>
      <c r="F57" s="56"/>
    </row>
    <row r="58" spans="1:6" ht="24" customHeight="1">
      <c r="A58" s="20" t="s">
        <v>6</v>
      </c>
      <c r="B58" s="8" t="s">
        <v>50</v>
      </c>
      <c r="C58" s="9">
        <v>6251</v>
      </c>
      <c r="D58" s="9">
        <v>6875</v>
      </c>
      <c r="E58" s="10">
        <f t="shared" si="1"/>
        <v>109.98240281554952</v>
      </c>
      <c r="F58" s="56" t="s">
        <v>188</v>
      </c>
    </row>
    <row r="59" spans="1:6" ht="24" customHeight="1">
      <c r="A59" s="17" t="s">
        <v>6</v>
      </c>
      <c r="B59" s="18" t="s">
        <v>59</v>
      </c>
      <c r="C59" s="6">
        <f>SUM(C60:C61)</f>
        <v>6932</v>
      </c>
      <c r="D59" s="6">
        <f>SUM(D60:D61)</f>
        <v>6937</v>
      </c>
      <c r="E59" s="6">
        <f t="shared" si="1"/>
        <v>100.0721292556261</v>
      </c>
      <c r="F59" s="194" t="s">
        <v>122</v>
      </c>
    </row>
    <row r="60" spans="1:6" ht="35.25" customHeight="1">
      <c r="A60" s="20" t="s">
        <v>6</v>
      </c>
      <c r="B60" s="8" t="s">
        <v>60</v>
      </c>
      <c r="C60" s="9">
        <v>6932</v>
      </c>
      <c r="D60" s="9">
        <v>6937</v>
      </c>
      <c r="E60" s="10">
        <f t="shared" si="1"/>
        <v>100.0721292556261</v>
      </c>
      <c r="F60" s="56" t="s">
        <v>189</v>
      </c>
    </row>
    <row r="61" spans="1:6" ht="24" customHeight="1">
      <c r="A61" s="20" t="s">
        <v>6</v>
      </c>
      <c r="B61" s="8" t="s">
        <v>50</v>
      </c>
      <c r="C61" s="9"/>
      <c r="D61" s="9"/>
      <c r="E61" s="10" t="e">
        <f t="shared" si="1"/>
        <v>#DIV/0!</v>
      </c>
      <c r="F61" s="56"/>
    </row>
    <row r="62" spans="1:6" ht="33" customHeight="1">
      <c r="A62" s="7" t="s">
        <v>6</v>
      </c>
      <c r="B62" s="22" t="s">
        <v>61</v>
      </c>
      <c r="C62" s="9">
        <v>7067</v>
      </c>
      <c r="D62" s="9">
        <v>7403</v>
      </c>
      <c r="E62" s="10">
        <f t="shared" si="1"/>
        <v>104.7544927126079</v>
      </c>
      <c r="F62" s="56" t="s">
        <v>190</v>
      </c>
    </row>
    <row r="63" spans="1:6" ht="24" customHeight="1">
      <c r="A63" s="4" t="s">
        <v>11</v>
      </c>
      <c r="B63" s="5" t="s">
        <v>62</v>
      </c>
      <c r="C63" s="13">
        <v>1530</v>
      </c>
      <c r="D63" s="13">
        <v>6150</v>
      </c>
      <c r="E63" s="6">
        <f t="shared" si="1"/>
        <v>401.96078431372547</v>
      </c>
      <c r="F63" s="195"/>
    </row>
    <row r="64" spans="1:6" ht="24" customHeight="1">
      <c r="A64" s="4" t="s">
        <v>18</v>
      </c>
      <c r="B64" s="5" t="s">
        <v>63</v>
      </c>
      <c r="C64" s="6">
        <f>C65+C66</f>
        <v>13</v>
      </c>
      <c r="D64" s="6">
        <f>D65+D66</f>
        <v>181</v>
      </c>
      <c r="E64" s="6">
        <f t="shared" si="1"/>
        <v>1392.3076923076922</v>
      </c>
      <c r="F64" s="194" t="s">
        <v>138</v>
      </c>
    </row>
    <row r="65" spans="1:6" ht="29.25" customHeight="1">
      <c r="A65" s="7" t="s">
        <v>6</v>
      </c>
      <c r="B65" s="8" t="s">
        <v>64</v>
      </c>
      <c r="C65" s="9">
        <v>13</v>
      </c>
      <c r="D65" s="9">
        <v>123</v>
      </c>
      <c r="E65" s="10">
        <f t="shared" si="1"/>
        <v>946.1538461538461</v>
      </c>
      <c r="F65" s="56" t="s">
        <v>191</v>
      </c>
    </row>
    <row r="66" spans="1:6" ht="24" customHeight="1">
      <c r="A66" s="7" t="s">
        <v>6</v>
      </c>
      <c r="B66" s="8" t="s">
        <v>65</v>
      </c>
      <c r="C66" s="9"/>
      <c r="D66" s="9">
        <v>58</v>
      </c>
      <c r="E66" s="10" t="e">
        <f t="shared" si="1"/>
        <v>#DIV/0!</v>
      </c>
      <c r="F66" s="56" t="s">
        <v>192</v>
      </c>
    </row>
    <row r="67" spans="1:6" ht="24" customHeight="1">
      <c r="A67" s="14" t="s">
        <v>66</v>
      </c>
      <c r="B67" s="15" t="s">
        <v>67</v>
      </c>
      <c r="C67" s="16">
        <f>SUM(C68:C69)</f>
        <v>0</v>
      </c>
      <c r="D67" s="16">
        <f>SUM(D68:D69)</f>
        <v>0</v>
      </c>
      <c r="E67" s="16" t="e">
        <f t="shared" si="1"/>
        <v>#DIV/0!</v>
      </c>
      <c r="F67" s="193" t="s">
        <v>122</v>
      </c>
    </row>
    <row r="68" spans="1:6" ht="24" customHeight="1">
      <c r="A68" s="23" t="s">
        <v>68</v>
      </c>
      <c r="B68" s="24" t="s">
        <v>69</v>
      </c>
      <c r="C68" s="25"/>
      <c r="D68" s="25"/>
      <c r="E68" s="10" t="e">
        <f t="shared" si="1"/>
        <v>#DIV/0!</v>
      </c>
      <c r="F68" s="56"/>
    </row>
    <row r="69" spans="1:6" ht="24" customHeight="1">
      <c r="A69" s="23" t="s">
        <v>68</v>
      </c>
      <c r="B69" s="24" t="s">
        <v>70</v>
      </c>
      <c r="C69" s="25"/>
      <c r="D69" s="25"/>
      <c r="E69" s="10" t="e">
        <f t="shared" si="1"/>
        <v>#DIV/0!</v>
      </c>
      <c r="F69" s="56"/>
    </row>
    <row r="70" spans="1:6" ht="33" customHeight="1">
      <c r="A70" s="14" t="s">
        <v>71</v>
      </c>
      <c r="B70" s="15" t="s">
        <v>72</v>
      </c>
      <c r="C70" s="16">
        <f>C6-C30+C67</f>
        <v>-41220.98999999999</v>
      </c>
      <c r="D70" s="16">
        <f>D6-D30+D67</f>
        <v>26295</v>
      </c>
      <c r="E70" s="16">
        <f>D70/C70%</f>
        <v>-63.79031653533796</v>
      </c>
      <c r="F70" s="193" t="s">
        <v>122</v>
      </c>
    </row>
    <row r="71" spans="1:6" ht="24" customHeight="1">
      <c r="A71" s="26"/>
      <c r="B71" s="27"/>
      <c r="C71" s="28"/>
      <c r="D71" s="28"/>
      <c r="E71" s="10" t="e">
        <f>D71/C71%</f>
        <v>#DIV/0!</v>
      </c>
      <c r="F71" s="196"/>
    </row>
    <row r="72" spans="1:6" ht="24" customHeight="1">
      <c r="A72" s="14" t="s">
        <v>73</v>
      </c>
      <c r="B72" s="15" t="s">
        <v>74</v>
      </c>
      <c r="C72" s="29"/>
      <c r="D72" s="29"/>
      <c r="E72" s="30"/>
      <c r="F72" s="193" t="s">
        <v>122</v>
      </c>
    </row>
    <row r="73" spans="1:6" ht="24" customHeight="1">
      <c r="A73" s="26"/>
      <c r="B73" s="27"/>
      <c r="C73" s="28"/>
      <c r="D73" s="28"/>
      <c r="E73" s="10" t="e">
        <f aca="true" t="shared" si="2" ref="E73:E98">D73/C73%</f>
        <v>#DIV/0!</v>
      </c>
      <c r="F73" s="196"/>
    </row>
    <row r="74" spans="1:6" ht="24" customHeight="1">
      <c r="A74" s="14" t="s">
        <v>75</v>
      </c>
      <c r="B74" s="15" t="s">
        <v>76</v>
      </c>
      <c r="C74" s="16">
        <f>C70-C72</f>
        <v>-41220.98999999999</v>
      </c>
      <c r="D74" s="16">
        <f>D70-D72</f>
        <v>26295</v>
      </c>
      <c r="E74" s="16">
        <f t="shared" si="2"/>
        <v>-63.79031653533796</v>
      </c>
      <c r="F74" s="193" t="s">
        <v>122</v>
      </c>
    </row>
    <row r="75" spans="1:6" ht="24" customHeight="1">
      <c r="A75" s="31" t="s">
        <v>6</v>
      </c>
      <c r="B75" s="24" t="s">
        <v>6</v>
      </c>
      <c r="C75" s="32"/>
      <c r="D75" s="32"/>
      <c r="E75" s="10" t="e">
        <f t="shared" si="2"/>
        <v>#DIV/0!</v>
      </c>
      <c r="F75" s="197"/>
    </row>
    <row r="76" spans="1:6" ht="24" customHeight="1">
      <c r="A76" s="14" t="s">
        <v>77</v>
      </c>
      <c r="B76" s="15" t="s">
        <v>78</v>
      </c>
      <c r="C76" s="16">
        <f>C77+C82+C87</f>
        <v>50000</v>
      </c>
      <c r="D76" s="16">
        <f>D77+D82+D87</f>
        <v>73867</v>
      </c>
      <c r="E76" s="16">
        <f t="shared" si="2"/>
        <v>147.734</v>
      </c>
      <c r="F76" s="193" t="s">
        <v>122</v>
      </c>
    </row>
    <row r="77" spans="1:6" ht="24" customHeight="1">
      <c r="A77" s="4" t="s">
        <v>4</v>
      </c>
      <c r="B77" s="5" t="s">
        <v>79</v>
      </c>
      <c r="C77" s="6">
        <f>SUM(C78:C81)</f>
        <v>50000</v>
      </c>
      <c r="D77" s="6">
        <f>SUM(D78:D81)</f>
        <v>73867</v>
      </c>
      <c r="E77" s="6">
        <f t="shared" si="2"/>
        <v>147.734</v>
      </c>
      <c r="F77" s="194" t="s">
        <v>122</v>
      </c>
    </row>
    <row r="78" spans="1:6" ht="24" customHeight="1">
      <c r="A78" s="7" t="s">
        <v>6</v>
      </c>
      <c r="B78" s="8" t="s">
        <v>80</v>
      </c>
      <c r="C78" s="9">
        <v>50000</v>
      </c>
      <c r="D78" s="9">
        <v>80000</v>
      </c>
      <c r="E78" s="10">
        <f t="shared" si="2"/>
        <v>160</v>
      </c>
      <c r="F78" s="56" t="s">
        <v>193</v>
      </c>
    </row>
    <row r="79" spans="1:6" ht="24" customHeight="1">
      <c r="A79" s="7" t="s">
        <v>6</v>
      </c>
      <c r="B79" s="8" t="s">
        <v>15</v>
      </c>
      <c r="C79" s="9"/>
      <c r="D79" s="9"/>
      <c r="E79" s="10" t="e">
        <f t="shared" si="2"/>
        <v>#DIV/0!</v>
      </c>
      <c r="F79" s="56"/>
    </row>
    <row r="80" spans="1:6" ht="25.5" customHeight="1">
      <c r="A80" s="7" t="s">
        <v>6</v>
      </c>
      <c r="B80" s="8" t="s">
        <v>16</v>
      </c>
      <c r="C80" s="9"/>
      <c r="D80" s="9"/>
      <c r="E80" s="10" t="e">
        <f t="shared" si="2"/>
        <v>#DIV/0!</v>
      </c>
      <c r="F80" s="56"/>
    </row>
    <row r="81" spans="1:6" ht="24" customHeight="1">
      <c r="A81" s="7" t="s">
        <v>6</v>
      </c>
      <c r="B81" s="8" t="s">
        <v>17</v>
      </c>
      <c r="C81" s="9"/>
      <c r="D81" s="9">
        <v>-6133</v>
      </c>
      <c r="E81" s="10" t="e">
        <f t="shared" si="2"/>
        <v>#DIV/0!</v>
      </c>
      <c r="F81" s="56" t="s">
        <v>194</v>
      </c>
    </row>
    <row r="82" spans="1:6" ht="24" customHeight="1">
      <c r="A82" s="4" t="s">
        <v>11</v>
      </c>
      <c r="B82" s="5" t="s">
        <v>81</v>
      </c>
      <c r="C82" s="6">
        <f>SUM(C83:C86)</f>
        <v>0</v>
      </c>
      <c r="D82" s="6">
        <f>SUM(D83:D86)</f>
        <v>0</v>
      </c>
      <c r="E82" s="6" t="e">
        <f t="shared" si="2"/>
        <v>#DIV/0!</v>
      </c>
      <c r="F82" s="194" t="s">
        <v>122</v>
      </c>
    </row>
    <row r="83" spans="1:6" ht="24" customHeight="1">
      <c r="A83" s="7" t="s">
        <v>6</v>
      </c>
      <c r="B83" s="8" t="s">
        <v>20</v>
      </c>
      <c r="C83" s="9"/>
      <c r="D83" s="9"/>
      <c r="E83" s="10" t="e">
        <f t="shared" si="2"/>
        <v>#DIV/0!</v>
      </c>
      <c r="F83" s="56"/>
    </row>
    <row r="84" spans="1:6" ht="24" customHeight="1">
      <c r="A84" s="7" t="s">
        <v>6</v>
      </c>
      <c r="B84" s="8" t="s">
        <v>15</v>
      </c>
      <c r="C84" s="9"/>
      <c r="D84" s="9"/>
      <c r="E84" s="10" t="e">
        <f t="shared" si="2"/>
        <v>#DIV/0!</v>
      </c>
      <c r="F84" s="56"/>
    </row>
    <row r="85" spans="1:6" ht="24" customHeight="1">
      <c r="A85" s="7" t="s">
        <v>6</v>
      </c>
      <c r="B85" s="8" t="s">
        <v>16</v>
      </c>
      <c r="C85" s="9"/>
      <c r="D85" s="9"/>
      <c r="E85" s="10" t="e">
        <f t="shared" si="2"/>
        <v>#DIV/0!</v>
      </c>
      <c r="F85" s="56"/>
    </row>
    <row r="86" spans="1:6" ht="24" customHeight="1">
      <c r="A86" s="7" t="s">
        <v>6</v>
      </c>
      <c r="B86" s="8" t="s">
        <v>17</v>
      </c>
      <c r="C86" s="9"/>
      <c r="D86" s="9"/>
      <c r="E86" s="10" t="e">
        <f t="shared" si="2"/>
        <v>#DIV/0!</v>
      </c>
      <c r="F86" s="56"/>
    </row>
    <row r="87" spans="1:6" ht="24" customHeight="1">
      <c r="A87" s="4" t="s">
        <v>18</v>
      </c>
      <c r="B87" s="5" t="s">
        <v>22</v>
      </c>
      <c r="C87" s="6">
        <f>SUM(C88:C90)</f>
        <v>0</v>
      </c>
      <c r="D87" s="6">
        <f>SUM(D88:D90)</f>
        <v>0</v>
      </c>
      <c r="E87" s="6" t="e">
        <f t="shared" si="2"/>
        <v>#DIV/0!</v>
      </c>
      <c r="F87" s="194" t="s">
        <v>122</v>
      </c>
    </row>
    <row r="88" spans="1:6" ht="24" customHeight="1">
      <c r="A88" s="7" t="s">
        <v>6</v>
      </c>
      <c r="B88" s="8" t="s">
        <v>15</v>
      </c>
      <c r="C88" s="9"/>
      <c r="D88" s="9"/>
      <c r="E88" s="10" t="e">
        <f t="shared" si="2"/>
        <v>#DIV/0!</v>
      </c>
      <c r="F88" s="56"/>
    </row>
    <row r="89" spans="1:6" ht="24" customHeight="1">
      <c r="A89" s="7" t="s">
        <v>6</v>
      </c>
      <c r="B89" s="8" t="s">
        <v>16</v>
      </c>
      <c r="C89" s="9"/>
      <c r="D89" s="9"/>
      <c r="E89" s="10" t="e">
        <f t="shared" si="2"/>
        <v>#DIV/0!</v>
      </c>
      <c r="F89" s="56"/>
    </row>
    <row r="90" spans="1:6" ht="24" customHeight="1">
      <c r="A90" s="7" t="s">
        <v>6</v>
      </c>
      <c r="B90" s="8" t="s">
        <v>17</v>
      </c>
      <c r="C90" s="9"/>
      <c r="D90" s="9"/>
      <c r="E90" s="10" t="e">
        <f t="shared" si="2"/>
        <v>#DIV/0!</v>
      </c>
      <c r="F90" s="56"/>
    </row>
    <row r="91" spans="1:6" ht="24" customHeight="1">
      <c r="A91" s="14" t="s">
        <v>82</v>
      </c>
      <c r="B91" s="15" t="s">
        <v>83</v>
      </c>
      <c r="C91" s="30">
        <f>C92</f>
        <v>0</v>
      </c>
      <c r="D91" s="30">
        <f>D92</f>
        <v>0</v>
      </c>
      <c r="E91" s="16" t="e">
        <f t="shared" si="2"/>
        <v>#DIV/0!</v>
      </c>
      <c r="F91" s="193" t="s">
        <v>122</v>
      </c>
    </row>
    <row r="92" spans="1:6" ht="39" customHeight="1">
      <c r="A92" s="26" t="s">
        <v>6</v>
      </c>
      <c r="B92" s="24" t="s">
        <v>84</v>
      </c>
      <c r="C92" s="25"/>
      <c r="D92" s="25"/>
      <c r="E92" s="10" t="e">
        <f t="shared" si="2"/>
        <v>#DIV/0!</v>
      </c>
      <c r="F92" s="198"/>
    </row>
    <row r="93" spans="1:6" ht="24" customHeight="1">
      <c r="A93" s="33" t="s">
        <v>85</v>
      </c>
      <c r="B93" s="34" t="s">
        <v>86</v>
      </c>
      <c r="C93" s="35"/>
      <c r="D93" s="35"/>
      <c r="E93" s="16" t="e">
        <f t="shared" si="2"/>
        <v>#DIV/0!</v>
      </c>
      <c r="F93" s="193" t="s">
        <v>122</v>
      </c>
    </row>
    <row r="94" spans="1:6" ht="24" customHeight="1">
      <c r="A94" s="26"/>
      <c r="B94" s="24" t="s">
        <v>87</v>
      </c>
      <c r="C94" s="191">
        <v>235</v>
      </c>
      <c r="D94" s="191">
        <v>6190.43</v>
      </c>
      <c r="E94" s="10">
        <f t="shared" si="2"/>
        <v>2634.2255319148935</v>
      </c>
      <c r="F94" s="56" t="s">
        <v>197</v>
      </c>
    </row>
    <row r="95" spans="1:6" ht="42" customHeight="1">
      <c r="A95" s="26"/>
      <c r="B95" s="24" t="s">
        <v>88</v>
      </c>
      <c r="C95" s="191">
        <v>5937</v>
      </c>
      <c r="D95" s="191">
        <f>721+1822.83+467.6+1000</f>
        <v>4011.43</v>
      </c>
      <c r="E95" s="10">
        <f t="shared" si="2"/>
        <v>67.56661613609567</v>
      </c>
      <c r="F95" s="56" t="s">
        <v>198</v>
      </c>
    </row>
    <row r="96" spans="1:6" ht="24" customHeight="1">
      <c r="A96" s="36" t="s">
        <v>6</v>
      </c>
      <c r="B96" s="37" t="s">
        <v>89</v>
      </c>
      <c r="C96" s="191">
        <v>3075</v>
      </c>
      <c r="D96" s="191"/>
      <c r="E96" s="10">
        <f t="shared" si="2"/>
        <v>0</v>
      </c>
      <c r="F96" s="199"/>
    </row>
    <row r="97" spans="1:6" ht="24" customHeight="1">
      <c r="A97" s="38"/>
      <c r="B97" s="39" t="s">
        <v>90</v>
      </c>
      <c r="C97" s="191">
        <v>78309</v>
      </c>
      <c r="D97" s="191">
        <f>16238+5425+24087.1+8422.73+381.36+631</f>
        <v>55185.19</v>
      </c>
      <c r="E97" s="10">
        <f t="shared" si="2"/>
        <v>70.47106973655646</v>
      </c>
      <c r="F97" s="200" t="s">
        <v>196</v>
      </c>
    </row>
    <row r="98" spans="1:6" ht="24" customHeight="1" thickBot="1">
      <c r="A98" s="40"/>
      <c r="B98" s="41" t="s">
        <v>89</v>
      </c>
      <c r="C98" s="191">
        <v>16320</v>
      </c>
      <c r="D98" s="191">
        <v>6.83</v>
      </c>
      <c r="E98" s="55">
        <f t="shared" si="2"/>
        <v>0.041850490196078435</v>
      </c>
      <c r="F98" s="201" t="s">
        <v>195</v>
      </c>
    </row>
    <row r="100" spans="1:6" ht="14.25">
      <c r="A100" s="99" t="s">
        <v>116</v>
      </c>
      <c r="B100" s="99"/>
      <c r="C100" s="99"/>
      <c r="D100" s="99"/>
      <c r="E100" s="99" t="s">
        <v>105</v>
      </c>
      <c r="F100" s="100"/>
    </row>
    <row r="101" spans="1:6" ht="15.75">
      <c r="A101" s="101"/>
      <c r="B101" s="102"/>
      <c r="C101" s="101"/>
      <c r="D101" s="101"/>
      <c r="E101" s="101"/>
      <c r="F101" s="103"/>
    </row>
    <row r="102" spans="1:6" ht="15.75">
      <c r="A102" s="101"/>
      <c r="B102" s="102"/>
      <c r="C102" s="101"/>
      <c r="D102" s="101"/>
      <c r="E102" s="101"/>
      <c r="F102" s="103"/>
    </row>
    <row r="103" spans="1:6" ht="15.75">
      <c r="A103" s="101"/>
      <c r="B103" s="101"/>
      <c r="C103" s="101"/>
      <c r="D103" s="101"/>
      <c r="E103" s="101"/>
      <c r="F103" s="103"/>
    </row>
    <row r="104" spans="1:6" ht="14.25">
      <c r="A104" s="104" t="s">
        <v>106</v>
      </c>
      <c r="B104" s="104"/>
      <c r="C104" s="99"/>
      <c r="D104" s="99"/>
      <c r="E104" s="99"/>
      <c r="F104" s="100"/>
    </row>
    <row r="105" spans="1:6" ht="14.25">
      <c r="A105" s="99"/>
      <c r="B105" s="99"/>
      <c r="C105" s="99"/>
      <c r="D105" s="99"/>
      <c r="E105" s="99"/>
      <c r="F105" s="100"/>
    </row>
    <row r="106" spans="1:6" ht="14.25">
      <c r="A106" s="99"/>
      <c r="B106" s="99"/>
      <c r="C106" s="99"/>
      <c r="D106" s="99"/>
      <c r="E106" s="99"/>
      <c r="F106" s="100"/>
    </row>
    <row r="107" spans="1:6" ht="14.25">
      <c r="A107" s="99" t="s">
        <v>107</v>
      </c>
      <c r="B107" s="99"/>
      <c r="C107" s="99"/>
      <c r="D107" s="99" t="s">
        <v>108</v>
      </c>
      <c r="E107" s="99"/>
      <c r="F107" s="100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4"/>
  <sheetViews>
    <sheetView zoomScale="115" zoomScaleNormal="115" zoomScalePageLayoutView="0" workbookViewId="0" topLeftCell="A2">
      <selection activeCell="I11" sqref="I11"/>
    </sheetView>
  </sheetViews>
  <sheetFormatPr defaultColWidth="8.796875" defaultRowHeight="14.25"/>
  <cols>
    <col min="1" max="1" width="18.19921875" style="1" customWidth="1"/>
    <col min="2" max="2" width="9" style="1" customWidth="1"/>
    <col min="3" max="3" width="11.19921875" style="1" customWidth="1"/>
    <col min="4" max="4" width="10.19921875" style="48" customWidth="1"/>
    <col min="5" max="5" width="9" style="1" customWidth="1"/>
    <col min="6" max="6" width="10.59765625" style="1" customWidth="1"/>
    <col min="7" max="7" width="10" style="1" customWidth="1"/>
    <col min="8" max="8" width="10" style="46" customWidth="1"/>
    <col min="9" max="9" width="53.19921875" style="1" customWidth="1"/>
    <col min="10" max="16384" width="9" style="1" customWidth="1"/>
  </cols>
  <sheetData>
    <row r="2" spans="1:9" ht="30.75" customHeight="1">
      <c r="A2" s="235" t="s">
        <v>127</v>
      </c>
      <c r="B2" s="235"/>
      <c r="C2" s="235"/>
      <c r="D2" s="235"/>
      <c r="E2" s="235"/>
      <c r="F2" s="235"/>
      <c r="G2" s="235"/>
      <c r="H2" s="235"/>
      <c r="I2" s="235"/>
    </row>
    <row r="3" ht="12" thickBot="1"/>
    <row r="4" spans="1:9" ht="27.75" customHeight="1">
      <c r="A4" s="253" t="s">
        <v>124</v>
      </c>
      <c r="B4" s="252" t="s">
        <v>91</v>
      </c>
      <c r="C4" s="252"/>
      <c r="D4" s="255" t="s">
        <v>93</v>
      </c>
      <c r="E4" s="256"/>
      <c r="F4" s="256"/>
      <c r="G4" s="256"/>
      <c r="H4" s="256"/>
      <c r="I4" s="257"/>
    </row>
    <row r="5" spans="1:9" ht="48.75" customHeight="1" thickBot="1">
      <c r="A5" s="254"/>
      <c r="B5" s="132" t="s">
        <v>130</v>
      </c>
      <c r="C5" s="132" t="s">
        <v>117</v>
      </c>
      <c r="D5" s="132" t="s">
        <v>132</v>
      </c>
      <c r="E5" s="132" t="s">
        <v>130</v>
      </c>
      <c r="F5" s="132" t="s">
        <v>117</v>
      </c>
      <c r="G5" s="133" t="s">
        <v>95</v>
      </c>
      <c r="H5" s="134" t="s">
        <v>96</v>
      </c>
      <c r="I5" s="135" t="s">
        <v>137</v>
      </c>
    </row>
    <row r="6" spans="1:9" ht="12" thickBot="1">
      <c r="A6" s="42">
        <v>1</v>
      </c>
      <c r="B6" s="43">
        <v>2</v>
      </c>
      <c r="C6" s="43">
        <v>3</v>
      </c>
      <c r="D6" s="43"/>
      <c r="E6" s="43">
        <v>4</v>
      </c>
      <c r="F6" s="43">
        <v>5</v>
      </c>
      <c r="G6" s="44">
        <v>6</v>
      </c>
      <c r="H6" s="47">
        <v>7</v>
      </c>
      <c r="I6" s="45">
        <v>8</v>
      </c>
    </row>
    <row r="7" spans="1:9" s="48" customFormat="1" ht="22.5" customHeight="1" thickBot="1">
      <c r="A7" s="240" t="s">
        <v>125</v>
      </c>
      <c r="B7" s="246"/>
      <c r="C7" s="246"/>
      <c r="D7" s="246"/>
      <c r="E7" s="246"/>
      <c r="F7" s="246"/>
      <c r="G7" s="246"/>
      <c r="H7" s="246"/>
      <c r="I7" s="247"/>
    </row>
    <row r="8" spans="1:9" ht="21.75" customHeight="1">
      <c r="A8" s="245" t="s">
        <v>200</v>
      </c>
      <c r="B8" s="3">
        <v>1</v>
      </c>
      <c r="C8" s="3">
        <v>57</v>
      </c>
      <c r="D8" s="3"/>
      <c r="E8" s="3">
        <v>1</v>
      </c>
      <c r="F8" s="3">
        <v>53</v>
      </c>
      <c r="G8" s="117">
        <v>1</v>
      </c>
      <c r="H8" s="117">
        <f aca="true" t="shared" si="0" ref="H8:H18">F8/C8</f>
        <v>0.9298245614035088</v>
      </c>
      <c r="I8" s="51" t="s">
        <v>211</v>
      </c>
    </row>
    <row r="9" spans="1:9" s="48" customFormat="1" ht="21.75" customHeight="1">
      <c r="A9" s="244"/>
      <c r="B9" s="206">
        <v>1</v>
      </c>
      <c r="C9" s="206">
        <v>6</v>
      </c>
      <c r="D9" s="206"/>
      <c r="E9" s="206">
        <v>1</v>
      </c>
      <c r="F9" s="206">
        <v>17</v>
      </c>
      <c r="G9" s="207">
        <v>1</v>
      </c>
      <c r="H9" s="207">
        <f t="shared" si="0"/>
        <v>2.8333333333333335</v>
      </c>
      <c r="I9" s="51" t="s">
        <v>212</v>
      </c>
    </row>
    <row r="10" spans="1:9" s="48" customFormat="1" ht="21.75" customHeight="1">
      <c r="A10" s="244"/>
      <c r="B10" s="206">
        <v>1</v>
      </c>
      <c r="C10" s="206">
        <v>9</v>
      </c>
      <c r="D10" s="206"/>
      <c r="E10" s="206">
        <v>1</v>
      </c>
      <c r="F10" s="206">
        <v>6</v>
      </c>
      <c r="G10" s="207">
        <v>1</v>
      </c>
      <c r="H10" s="207">
        <f t="shared" si="0"/>
        <v>0.6666666666666666</v>
      </c>
      <c r="I10" s="51" t="s">
        <v>213</v>
      </c>
    </row>
    <row r="11" spans="1:9" s="48" customFormat="1" ht="21.75" customHeight="1">
      <c r="A11" s="244"/>
      <c r="B11" s="206">
        <v>1</v>
      </c>
      <c r="C11" s="206">
        <v>21</v>
      </c>
      <c r="D11" s="206"/>
      <c r="E11" s="206">
        <v>1</v>
      </c>
      <c r="F11" s="206">
        <v>14</v>
      </c>
      <c r="G11" s="207">
        <v>1</v>
      </c>
      <c r="H11" s="207">
        <f t="shared" si="0"/>
        <v>0.6666666666666666</v>
      </c>
      <c r="I11" s="51" t="s">
        <v>214</v>
      </c>
    </row>
    <row r="12" spans="1:9" s="48" customFormat="1" ht="21.75" customHeight="1">
      <c r="A12" s="244"/>
      <c r="B12" s="206">
        <v>3</v>
      </c>
      <c r="C12" s="206">
        <v>77</v>
      </c>
      <c r="D12" s="206"/>
      <c r="E12" s="206">
        <v>3</v>
      </c>
      <c r="F12" s="206">
        <v>63</v>
      </c>
      <c r="G12" s="207">
        <v>1</v>
      </c>
      <c r="H12" s="207">
        <f t="shared" si="0"/>
        <v>0.8181818181818182</v>
      </c>
      <c r="I12" s="51" t="s">
        <v>215</v>
      </c>
    </row>
    <row r="13" spans="1:9" s="48" customFormat="1" ht="21.75" customHeight="1">
      <c r="A13" s="244"/>
      <c r="B13" s="206">
        <v>1</v>
      </c>
      <c r="C13" s="206">
        <v>42</v>
      </c>
      <c r="D13" s="206"/>
      <c r="E13" s="206">
        <v>1</v>
      </c>
      <c r="F13" s="206">
        <v>36</v>
      </c>
      <c r="G13" s="207">
        <v>1</v>
      </c>
      <c r="H13" s="207">
        <f t="shared" si="0"/>
        <v>0.8571428571428571</v>
      </c>
      <c r="I13" s="51" t="s">
        <v>216</v>
      </c>
    </row>
    <row r="14" spans="1:9" s="48" customFormat="1" ht="21.75" customHeight="1">
      <c r="A14" s="244"/>
      <c r="B14" s="206">
        <v>1</v>
      </c>
      <c r="C14" s="206">
        <v>157</v>
      </c>
      <c r="D14" s="206"/>
      <c r="E14" s="206">
        <v>1</v>
      </c>
      <c r="F14" s="206">
        <v>97</v>
      </c>
      <c r="G14" s="207">
        <v>1</v>
      </c>
      <c r="H14" s="207">
        <f t="shared" si="0"/>
        <v>0.6178343949044586</v>
      </c>
      <c r="I14" s="51" t="s">
        <v>217</v>
      </c>
    </row>
    <row r="15" spans="1:9" s="48" customFormat="1" ht="21.75" customHeight="1">
      <c r="A15" s="244"/>
      <c r="B15" s="206">
        <v>1</v>
      </c>
      <c r="C15" s="206">
        <v>20</v>
      </c>
      <c r="D15" s="206"/>
      <c r="E15" s="206">
        <v>1</v>
      </c>
      <c r="F15" s="206">
        <v>15</v>
      </c>
      <c r="G15" s="207">
        <v>1</v>
      </c>
      <c r="H15" s="207">
        <f t="shared" si="0"/>
        <v>0.75</v>
      </c>
      <c r="I15" s="51" t="s">
        <v>218</v>
      </c>
    </row>
    <row r="16" spans="1:9" s="48" customFormat="1" ht="21.75" customHeight="1">
      <c r="A16" s="244"/>
      <c r="B16" s="206">
        <v>1</v>
      </c>
      <c r="C16" s="206">
        <v>16</v>
      </c>
      <c r="D16" s="206"/>
      <c r="E16" s="206">
        <v>1</v>
      </c>
      <c r="F16" s="206">
        <v>18</v>
      </c>
      <c r="G16" s="207">
        <v>1</v>
      </c>
      <c r="H16" s="207">
        <f t="shared" si="0"/>
        <v>1.125</v>
      </c>
      <c r="I16" s="51" t="s">
        <v>219</v>
      </c>
    </row>
    <row r="17" spans="1:9" s="48" customFormat="1" ht="21.75" customHeight="1">
      <c r="A17" s="244"/>
      <c r="B17" s="206">
        <v>1</v>
      </c>
      <c r="C17" s="206">
        <v>110</v>
      </c>
      <c r="D17" s="206"/>
      <c r="E17" s="206">
        <v>1</v>
      </c>
      <c r="F17" s="206">
        <v>115</v>
      </c>
      <c r="G17" s="207">
        <v>1</v>
      </c>
      <c r="H17" s="207">
        <f t="shared" si="0"/>
        <v>1.0454545454545454</v>
      </c>
      <c r="I17" s="51" t="s">
        <v>220</v>
      </c>
    </row>
    <row r="18" spans="1:9" s="48" customFormat="1" ht="21.75" customHeight="1">
      <c r="A18" s="244"/>
      <c r="B18" s="206">
        <v>1</v>
      </c>
      <c r="C18" s="206">
        <v>60</v>
      </c>
      <c r="D18" s="206"/>
      <c r="E18" s="206">
        <v>1</v>
      </c>
      <c r="F18" s="206">
        <v>50</v>
      </c>
      <c r="G18" s="207">
        <v>1</v>
      </c>
      <c r="H18" s="207">
        <f t="shared" si="0"/>
        <v>0.8333333333333334</v>
      </c>
      <c r="I18" s="51" t="s">
        <v>221</v>
      </c>
    </row>
    <row r="19" spans="1:9" ht="11.25">
      <c r="A19" s="239"/>
      <c r="B19" s="2"/>
      <c r="C19" s="2"/>
      <c r="D19" s="2"/>
      <c r="E19" s="2"/>
      <c r="F19" s="2"/>
      <c r="G19" s="110"/>
      <c r="H19" s="110"/>
      <c r="I19" s="51"/>
    </row>
    <row r="20" spans="1:9" ht="22.5" customHeight="1">
      <c r="A20" s="118" t="s">
        <v>99</v>
      </c>
      <c r="B20" s="109">
        <f>SUM(B8:B19)</f>
        <v>13</v>
      </c>
      <c r="C20" s="109">
        <f>SUM(C8:C19)</f>
        <v>575</v>
      </c>
      <c r="D20" s="109">
        <f>SUM(D8:D19)</f>
        <v>0</v>
      </c>
      <c r="E20" s="109">
        <f>SUM(E8:E19)</f>
        <v>13</v>
      </c>
      <c r="F20" s="109">
        <f>SUM(F8:F19)</f>
        <v>484</v>
      </c>
      <c r="G20" s="113">
        <f>E20/B20</f>
        <v>1</v>
      </c>
      <c r="H20" s="113">
        <f>F20/C20</f>
        <v>0.8417391304347827</v>
      </c>
      <c r="I20" s="119" t="s">
        <v>121</v>
      </c>
    </row>
    <row r="21" spans="1:9" ht="24.75" customHeight="1">
      <c r="A21" s="237" t="s">
        <v>201</v>
      </c>
      <c r="B21" s="2">
        <v>5</v>
      </c>
      <c r="C21" s="2">
        <v>322</v>
      </c>
      <c r="D21" s="2"/>
      <c r="E21" s="2">
        <v>20</v>
      </c>
      <c r="F21" s="2">
        <v>1263</v>
      </c>
      <c r="G21" s="110">
        <f>E21/B21</f>
        <v>4</v>
      </c>
      <c r="H21" s="110">
        <f>F21/C21</f>
        <v>3.922360248447205</v>
      </c>
      <c r="I21" s="51" t="s">
        <v>222</v>
      </c>
    </row>
    <row r="22" spans="1:9" ht="24.75" customHeight="1">
      <c r="A22" s="239"/>
      <c r="B22" s="2"/>
      <c r="C22" s="2"/>
      <c r="D22" s="2"/>
      <c r="E22" s="2"/>
      <c r="F22" s="2"/>
      <c r="G22" s="110"/>
      <c r="H22" s="110"/>
      <c r="I22" s="51" t="s">
        <v>223</v>
      </c>
    </row>
    <row r="23" spans="1:9" ht="24.75" customHeight="1">
      <c r="A23" s="239"/>
      <c r="B23" s="2"/>
      <c r="C23" s="2"/>
      <c r="D23" s="2"/>
      <c r="E23" s="2"/>
      <c r="F23" s="2"/>
      <c r="G23" s="110"/>
      <c r="H23" s="110"/>
      <c r="I23" s="51" t="s">
        <v>224</v>
      </c>
    </row>
    <row r="24" spans="1:9" ht="24.75" customHeight="1">
      <c r="A24" s="239"/>
      <c r="B24" s="2"/>
      <c r="C24" s="2"/>
      <c r="D24" s="2"/>
      <c r="E24" s="2"/>
      <c r="F24" s="2"/>
      <c r="G24" s="110"/>
      <c r="H24" s="110"/>
      <c r="I24" s="51" t="s">
        <v>225</v>
      </c>
    </row>
    <row r="25" spans="1:9" ht="24.75" customHeight="1">
      <c r="A25" s="239"/>
      <c r="B25" s="2"/>
      <c r="C25" s="2"/>
      <c r="D25" s="2"/>
      <c r="E25" s="2"/>
      <c r="F25" s="2"/>
      <c r="G25" s="110"/>
      <c r="H25" s="110"/>
      <c r="I25" s="51"/>
    </row>
    <row r="26" spans="1:9" ht="24.75" customHeight="1">
      <c r="A26" s="239"/>
      <c r="B26" s="2"/>
      <c r="C26" s="2"/>
      <c r="D26" s="2"/>
      <c r="E26" s="2"/>
      <c r="F26" s="2"/>
      <c r="G26" s="110"/>
      <c r="H26" s="110"/>
      <c r="I26" s="51"/>
    </row>
    <row r="27" spans="1:9" ht="22.5" customHeight="1">
      <c r="A27" s="118" t="s">
        <v>98</v>
      </c>
      <c r="B27" s="109">
        <f>B21+B22+B23+B24+B25+B26</f>
        <v>5</v>
      </c>
      <c r="C27" s="109">
        <f>C21+C22+C23+C24+C25+C26</f>
        <v>322</v>
      </c>
      <c r="D27" s="109">
        <f>D21+D22+D23+D24+D25+D26</f>
        <v>0</v>
      </c>
      <c r="E27" s="109">
        <f>E21+E22+E23+E24+E25+E26</f>
        <v>20</v>
      </c>
      <c r="F27" s="109">
        <f>F21+F22+F23+F24+F25+F26</f>
        <v>1263</v>
      </c>
      <c r="G27" s="113">
        <f>E27/B27</f>
        <v>4</v>
      </c>
      <c r="H27" s="113">
        <f>F27/C27</f>
        <v>3.922360248447205</v>
      </c>
      <c r="I27" s="119" t="s">
        <v>121</v>
      </c>
    </row>
    <row r="28" spans="1:8" ht="24.75" customHeight="1">
      <c r="A28" s="243"/>
      <c r="B28" s="2"/>
      <c r="C28" s="2"/>
      <c r="D28" s="2"/>
      <c r="E28" s="2"/>
      <c r="F28" s="2"/>
      <c r="G28" s="110"/>
      <c r="H28" s="110"/>
    </row>
    <row r="29" spans="1:9" ht="24.75" customHeight="1">
      <c r="A29" s="244"/>
      <c r="B29" s="2"/>
      <c r="C29" s="2"/>
      <c r="D29" s="2"/>
      <c r="E29" s="2"/>
      <c r="F29" s="2"/>
      <c r="G29" s="110"/>
      <c r="H29" s="110"/>
      <c r="I29" s="51"/>
    </row>
    <row r="30" spans="1:9" ht="22.5" customHeight="1">
      <c r="A30" s="118"/>
      <c r="B30" s="109"/>
      <c r="C30" s="109"/>
      <c r="D30" s="109"/>
      <c r="E30" s="109"/>
      <c r="F30" s="109"/>
      <c r="G30" s="113"/>
      <c r="H30" s="113"/>
      <c r="I30" s="119"/>
    </row>
    <row r="31" spans="1:9" ht="24.75" customHeight="1">
      <c r="A31" s="237" t="s">
        <v>203</v>
      </c>
      <c r="B31" s="2">
        <v>4</v>
      </c>
      <c r="C31" s="2">
        <v>380</v>
      </c>
      <c r="D31" s="2"/>
      <c r="E31" s="2">
        <v>4</v>
      </c>
      <c r="F31" s="2">
        <v>400</v>
      </c>
      <c r="G31" s="110">
        <f>E31/B31</f>
        <v>1</v>
      </c>
      <c r="H31" s="110">
        <f>F31/C31</f>
        <v>1.0526315789473684</v>
      </c>
      <c r="I31" s="51" t="s">
        <v>226</v>
      </c>
    </row>
    <row r="32" spans="1:9" s="48" customFormat="1" ht="24.75" customHeight="1">
      <c r="A32" s="239"/>
      <c r="B32" s="2"/>
      <c r="C32" s="2"/>
      <c r="D32" s="2"/>
      <c r="E32" s="2"/>
      <c r="F32" s="2"/>
      <c r="G32" s="110"/>
      <c r="H32" s="110"/>
      <c r="I32" s="51" t="s">
        <v>227</v>
      </c>
    </row>
    <row r="33" spans="1:9" ht="24.75" customHeight="1">
      <c r="A33" s="239"/>
      <c r="B33" s="2"/>
      <c r="C33" s="2"/>
      <c r="D33" s="2"/>
      <c r="E33" s="2"/>
      <c r="F33" s="2"/>
      <c r="G33" s="110"/>
      <c r="H33" s="110"/>
      <c r="I33" s="51" t="s">
        <v>228</v>
      </c>
    </row>
    <row r="34" spans="1:9" s="48" customFormat="1" ht="24.75" customHeight="1">
      <c r="A34" s="239"/>
      <c r="B34" s="2"/>
      <c r="C34" s="2"/>
      <c r="D34" s="2"/>
      <c r="E34" s="2"/>
      <c r="F34" s="2"/>
      <c r="G34" s="110"/>
      <c r="H34" s="110"/>
      <c r="I34" s="51" t="s">
        <v>229</v>
      </c>
    </row>
    <row r="35" spans="1:9" s="48" customFormat="1" ht="24.75" customHeight="1">
      <c r="A35" s="239"/>
      <c r="B35" s="2"/>
      <c r="C35" s="2"/>
      <c r="D35" s="2"/>
      <c r="E35" s="2"/>
      <c r="F35" s="2"/>
      <c r="G35" s="110"/>
      <c r="H35" s="110"/>
      <c r="I35" s="51"/>
    </row>
    <row r="36" spans="1:9" ht="24.75" customHeight="1">
      <c r="A36" s="239"/>
      <c r="B36" s="2"/>
      <c r="C36" s="2"/>
      <c r="D36" s="2"/>
      <c r="E36" s="2"/>
      <c r="F36" s="2"/>
      <c r="G36" s="110"/>
      <c r="H36" s="110"/>
      <c r="I36" s="51"/>
    </row>
    <row r="37" spans="1:9" ht="22.5" customHeight="1">
      <c r="A37" s="118" t="s">
        <v>100</v>
      </c>
      <c r="B37" s="109">
        <f>B31+B32+B33+B36</f>
        <v>4</v>
      </c>
      <c r="C37" s="109">
        <f>C31+C32+C33+C36</f>
        <v>380</v>
      </c>
      <c r="D37" s="109">
        <f>D31+D32+D33+D36</f>
        <v>0</v>
      </c>
      <c r="E37" s="109">
        <f>E31+E32+E33+E36</f>
        <v>4</v>
      </c>
      <c r="F37" s="109">
        <f>F31+F32+F33+F36</f>
        <v>400</v>
      </c>
      <c r="G37" s="113">
        <f>E37/B37</f>
        <v>1</v>
      </c>
      <c r="H37" s="113">
        <f>F37/C37</f>
        <v>1.0526315789473684</v>
      </c>
      <c r="I37" s="119" t="s">
        <v>121</v>
      </c>
    </row>
    <row r="38" spans="1:9" ht="24.75" customHeight="1">
      <c r="A38" s="237" t="s">
        <v>204</v>
      </c>
      <c r="B38" s="2">
        <v>3</v>
      </c>
      <c r="C38" s="2">
        <v>180</v>
      </c>
      <c r="D38" s="2"/>
      <c r="E38" s="2">
        <v>5</v>
      </c>
      <c r="F38" s="2">
        <v>250</v>
      </c>
      <c r="G38" s="110">
        <f>E38/B38</f>
        <v>1.6666666666666667</v>
      </c>
      <c r="H38" s="110">
        <f>F38/C38</f>
        <v>1.3888888888888888</v>
      </c>
      <c r="I38" s="51" t="s">
        <v>230</v>
      </c>
    </row>
    <row r="39" spans="1:9" s="48" customFormat="1" ht="24.75" customHeight="1">
      <c r="A39" s="237"/>
      <c r="B39" s="2"/>
      <c r="C39" s="2"/>
      <c r="D39" s="2"/>
      <c r="E39" s="2"/>
      <c r="F39" s="2"/>
      <c r="G39" s="110"/>
      <c r="H39" s="110"/>
      <c r="I39" s="51" t="s">
        <v>231</v>
      </c>
    </row>
    <row r="40" spans="1:9" s="48" customFormat="1" ht="24.75" customHeight="1">
      <c r="A40" s="237"/>
      <c r="B40" s="2"/>
      <c r="C40" s="2"/>
      <c r="D40" s="2"/>
      <c r="E40" s="2"/>
      <c r="F40" s="2"/>
      <c r="G40" s="110"/>
      <c r="H40" s="110"/>
      <c r="I40" s="51" t="s">
        <v>232</v>
      </c>
    </row>
    <row r="41" spans="1:9" s="48" customFormat="1" ht="24.75" customHeight="1">
      <c r="A41" s="237"/>
      <c r="B41" s="2"/>
      <c r="C41" s="2"/>
      <c r="D41" s="2"/>
      <c r="E41" s="2"/>
      <c r="F41" s="2"/>
      <c r="G41" s="110"/>
      <c r="H41" s="110"/>
      <c r="I41" s="51" t="s">
        <v>233</v>
      </c>
    </row>
    <row r="42" spans="1:9" s="48" customFormat="1" ht="24.75" customHeight="1">
      <c r="A42" s="237"/>
      <c r="B42" s="2"/>
      <c r="C42" s="2"/>
      <c r="D42" s="2"/>
      <c r="E42" s="2"/>
      <c r="F42" s="2"/>
      <c r="G42" s="110"/>
      <c r="H42" s="110"/>
      <c r="I42" s="51" t="s">
        <v>234</v>
      </c>
    </row>
    <row r="43" spans="1:9" ht="24.75" customHeight="1">
      <c r="A43" s="239"/>
      <c r="B43" s="2"/>
      <c r="C43" s="2"/>
      <c r="D43" s="2"/>
      <c r="E43" s="2"/>
      <c r="F43" s="2"/>
      <c r="G43" s="110"/>
      <c r="H43" s="110"/>
      <c r="I43" s="51"/>
    </row>
    <row r="44" spans="1:9" ht="24.75" customHeight="1">
      <c r="A44" s="239"/>
      <c r="B44" s="2"/>
      <c r="C44" s="2"/>
      <c r="D44" s="2"/>
      <c r="E44" s="2"/>
      <c r="F44" s="2"/>
      <c r="G44" s="110"/>
      <c r="H44" s="110"/>
      <c r="I44" s="51"/>
    </row>
    <row r="45" spans="1:9" ht="22.5" customHeight="1">
      <c r="A45" s="118" t="s">
        <v>101</v>
      </c>
      <c r="B45" s="109">
        <f>B38+B39+B43+B44</f>
        <v>3</v>
      </c>
      <c r="C45" s="109">
        <f>C38+C39+C43+C44</f>
        <v>180</v>
      </c>
      <c r="D45" s="109">
        <f>D38+D39+D43+D44</f>
        <v>0</v>
      </c>
      <c r="E45" s="109">
        <f>E38+E39+E43+E44</f>
        <v>5</v>
      </c>
      <c r="F45" s="109">
        <f>F38+F39+F43+F44</f>
        <v>250</v>
      </c>
      <c r="G45" s="113">
        <f>E45/B45</f>
        <v>1.6666666666666667</v>
      </c>
      <c r="H45" s="113">
        <f>F45/C45</f>
        <v>1.3888888888888888</v>
      </c>
      <c r="I45" s="119" t="s">
        <v>121</v>
      </c>
    </row>
    <row r="46" spans="1:9" s="48" customFormat="1" ht="24.75" customHeight="1">
      <c r="A46" s="237" t="s">
        <v>209</v>
      </c>
      <c r="B46" s="2">
        <v>100</v>
      </c>
      <c r="C46" s="2">
        <v>17790</v>
      </c>
      <c r="D46" s="2"/>
      <c r="E46" s="2">
        <v>54</v>
      </c>
      <c r="F46" s="2">
        <v>3181</v>
      </c>
      <c r="G46" s="110">
        <f>E46/B46</f>
        <v>0.54</v>
      </c>
      <c r="H46" s="110">
        <f>F46/C46</f>
        <v>0.17880831928049465</v>
      </c>
      <c r="I46" s="51" t="s">
        <v>235</v>
      </c>
    </row>
    <row r="47" spans="1:9" s="48" customFormat="1" ht="24.75" customHeight="1">
      <c r="A47" s="237"/>
      <c r="B47" s="2"/>
      <c r="C47" s="2"/>
      <c r="D47" s="2"/>
      <c r="E47" s="2"/>
      <c r="F47" s="2"/>
      <c r="G47" s="110"/>
      <c r="H47" s="110"/>
      <c r="I47" s="51" t="s">
        <v>236</v>
      </c>
    </row>
    <row r="48" spans="1:9" s="48" customFormat="1" ht="24.75" customHeight="1">
      <c r="A48" s="237"/>
      <c r="B48" s="2"/>
      <c r="C48" s="2"/>
      <c r="D48" s="2"/>
      <c r="E48" s="2"/>
      <c r="F48" s="2"/>
      <c r="G48" s="110"/>
      <c r="H48" s="110"/>
      <c r="I48" s="51" t="s">
        <v>237</v>
      </c>
    </row>
    <row r="49" spans="1:9" s="48" customFormat="1" ht="24.75" customHeight="1">
      <c r="A49" s="239"/>
      <c r="B49" s="2"/>
      <c r="C49" s="2"/>
      <c r="D49" s="2"/>
      <c r="E49" s="2"/>
      <c r="F49" s="2"/>
      <c r="G49" s="110"/>
      <c r="H49" s="110"/>
      <c r="I49" s="202" t="s">
        <v>238</v>
      </c>
    </row>
    <row r="50" spans="1:9" s="48" customFormat="1" ht="24.75" customHeight="1">
      <c r="A50" s="239"/>
      <c r="B50" s="2"/>
      <c r="C50" s="2"/>
      <c r="D50" s="2"/>
      <c r="E50" s="2"/>
      <c r="F50" s="2"/>
      <c r="G50" s="110"/>
      <c r="H50" s="110"/>
      <c r="I50" s="202" t="s">
        <v>239</v>
      </c>
    </row>
    <row r="51" spans="1:9" s="48" customFormat="1" ht="24.75" customHeight="1">
      <c r="A51" s="239"/>
      <c r="B51" s="2"/>
      <c r="C51" s="2"/>
      <c r="D51" s="2"/>
      <c r="E51" s="2"/>
      <c r="F51" s="2"/>
      <c r="G51" s="110"/>
      <c r="H51" s="110"/>
      <c r="I51" s="51" t="s">
        <v>240</v>
      </c>
    </row>
    <row r="52" spans="1:9" s="48" customFormat="1" ht="24.75" customHeight="1">
      <c r="A52" s="239"/>
      <c r="B52" s="2"/>
      <c r="C52" s="2"/>
      <c r="D52" s="2"/>
      <c r="E52" s="2"/>
      <c r="F52" s="2"/>
      <c r="G52" s="110"/>
      <c r="H52" s="110"/>
      <c r="I52" s="202" t="s">
        <v>241</v>
      </c>
    </row>
    <row r="53" spans="1:9" s="48" customFormat="1" ht="24.75" customHeight="1">
      <c r="A53" s="239"/>
      <c r="B53" s="2"/>
      <c r="C53" s="2"/>
      <c r="D53" s="2"/>
      <c r="E53" s="2"/>
      <c r="F53" s="2"/>
      <c r="G53" s="110"/>
      <c r="H53" s="110"/>
      <c r="I53" s="51" t="s">
        <v>242</v>
      </c>
    </row>
    <row r="54" spans="1:9" s="205" customFormat="1" ht="24.75" customHeight="1">
      <c r="A54" s="239"/>
      <c r="B54" s="203"/>
      <c r="C54" s="203"/>
      <c r="D54" s="203"/>
      <c r="E54" s="203"/>
      <c r="F54" s="203"/>
      <c r="G54" s="204"/>
      <c r="H54" s="204"/>
      <c r="I54" s="202" t="s">
        <v>243</v>
      </c>
    </row>
    <row r="55" spans="1:9" s="48" customFormat="1" ht="24.75" customHeight="1">
      <c r="A55" s="239"/>
      <c r="B55" s="2"/>
      <c r="C55" s="2"/>
      <c r="D55" s="2"/>
      <c r="E55" s="2"/>
      <c r="F55" s="2"/>
      <c r="G55" s="110"/>
      <c r="H55" s="110"/>
      <c r="I55" s="51" t="s">
        <v>244</v>
      </c>
    </row>
    <row r="56" spans="1:9" s="48" customFormat="1" ht="24.75" customHeight="1">
      <c r="A56" s="239"/>
      <c r="B56" s="2"/>
      <c r="C56" s="2"/>
      <c r="D56" s="2"/>
      <c r="E56" s="2"/>
      <c r="F56" s="2"/>
      <c r="G56" s="110"/>
      <c r="H56" s="110"/>
      <c r="I56" s="51" t="s">
        <v>245</v>
      </c>
    </row>
    <row r="57" spans="1:9" s="48" customFormat="1" ht="24.75" customHeight="1">
      <c r="A57" s="239"/>
      <c r="B57" s="2"/>
      <c r="C57" s="2"/>
      <c r="D57" s="2"/>
      <c r="E57" s="2"/>
      <c r="F57" s="2"/>
      <c r="G57" s="110"/>
      <c r="H57" s="110"/>
      <c r="I57" s="51" t="s">
        <v>246</v>
      </c>
    </row>
    <row r="58" spans="1:9" s="48" customFormat="1" ht="24.75" customHeight="1">
      <c r="A58" s="239"/>
      <c r="B58" s="2"/>
      <c r="C58" s="2"/>
      <c r="D58" s="2"/>
      <c r="E58" s="2"/>
      <c r="F58" s="2"/>
      <c r="G58" s="110"/>
      <c r="H58" s="110"/>
      <c r="I58" s="51" t="s">
        <v>247</v>
      </c>
    </row>
    <row r="59" spans="1:9" s="48" customFormat="1" ht="24.75" customHeight="1">
      <c r="A59" s="239"/>
      <c r="B59" s="2"/>
      <c r="C59" s="2"/>
      <c r="D59" s="2"/>
      <c r="E59" s="2"/>
      <c r="F59" s="2"/>
      <c r="G59" s="110"/>
      <c r="H59" s="110"/>
      <c r="I59" s="51" t="s">
        <v>248</v>
      </c>
    </row>
    <row r="60" spans="1:9" s="48" customFormat="1" ht="24.75" customHeight="1">
      <c r="A60" s="239"/>
      <c r="B60" s="2"/>
      <c r="C60" s="2"/>
      <c r="D60" s="2"/>
      <c r="E60" s="2"/>
      <c r="F60" s="2"/>
      <c r="G60" s="110"/>
      <c r="H60" s="110"/>
      <c r="I60" s="51" t="s">
        <v>249</v>
      </c>
    </row>
    <row r="61" spans="1:9" s="48" customFormat="1" ht="24.75" customHeight="1">
      <c r="A61" s="239"/>
      <c r="B61" s="2"/>
      <c r="C61" s="2"/>
      <c r="D61" s="2"/>
      <c r="E61" s="2"/>
      <c r="F61" s="2"/>
      <c r="G61" s="110"/>
      <c r="H61" s="110"/>
      <c r="I61" s="51" t="s">
        <v>251</v>
      </c>
    </row>
    <row r="62" spans="1:9" s="48" customFormat="1" ht="24.75" customHeight="1">
      <c r="A62" s="239"/>
      <c r="B62" s="2"/>
      <c r="C62" s="2"/>
      <c r="D62" s="2"/>
      <c r="E62" s="2"/>
      <c r="F62" s="2"/>
      <c r="G62" s="110"/>
      <c r="H62" s="110"/>
      <c r="I62" s="51" t="s">
        <v>250</v>
      </c>
    </row>
    <row r="63" spans="1:9" s="48" customFormat="1" ht="24.75" customHeight="1">
      <c r="A63" s="239"/>
      <c r="B63" s="2"/>
      <c r="C63" s="2"/>
      <c r="D63" s="2"/>
      <c r="E63" s="2"/>
      <c r="F63" s="2"/>
      <c r="G63" s="110"/>
      <c r="H63" s="110"/>
      <c r="I63" s="51" t="s">
        <v>252</v>
      </c>
    </row>
    <row r="64" spans="1:9" s="48" customFormat="1" ht="24.75" customHeight="1">
      <c r="A64" s="239"/>
      <c r="B64" s="2"/>
      <c r="C64" s="2"/>
      <c r="D64" s="2"/>
      <c r="E64" s="2"/>
      <c r="F64" s="2"/>
      <c r="G64" s="110"/>
      <c r="H64" s="110"/>
      <c r="I64" s="51" t="s">
        <v>253</v>
      </c>
    </row>
    <row r="65" spans="1:9" s="48" customFormat="1" ht="24.75" customHeight="1">
      <c r="A65" s="239"/>
      <c r="B65" s="2"/>
      <c r="C65" s="2"/>
      <c r="D65" s="2"/>
      <c r="E65" s="2"/>
      <c r="F65" s="2"/>
      <c r="G65" s="110"/>
      <c r="H65" s="110"/>
      <c r="I65" s="51" t="s">
        <v>315</v>
      </c>
    </row>
    <row r="66" spans="1:9" s="48" customFormat="1" ht="24.75" customHeight="1">
      <c r="A66" s="239"/>
      <c r="B66" s="2"/>
      <c r="C66" s="2"/>
      <c r="D66" s="2"/>
      <c r="E66" s="2"/>
      <c r="F66" s="2"/>
      <c r="G66" s="110"/>
      <c r="H66" s="110"/>
      <c r="I66" s="51" t="s">
        <v>254</v>
      </c>
    </row>
    <row r="67" spans="1:9" s="48" customFormat="1" ht="24.75" customHeight="1">
      <c r="A67" s="239"/>
      <c r="B67" s="2"/>
      <c r="C67" s="2"/>
      <c r="D67" s="2"/>
      <c r="E67" s="2"/>
      <c r="F67" s="2"/>
      <c r="G67" s="110"/>
      <c r="H67" s="110"/>
      <c r="I67" s="51"/>
    </row>
    <row r="68" spans="1:9" s="48" customFormat="1" ht="24.75" customHeight="1">
      <c r="A68" s="239"/>
      <c r="B68" s="2"/>
      <c r="C68" s="2"/>
      <c r="D68" s="2"/>
      <c r="E68" s="2"/>
      <c r="F68" s="2"/>
      <c r="G68" s="110"/>
      <c r="H68" s="110"/>
      <c r="I68" s="51"/>
    </row>
    <row r="69" spans="1:9" s="48" customFormat="1" ht="24.75" customHeight="1">
      <c r="A69" s="239"/>
      <c r="B69" s="2"/>
      <c r="C69" s="2"/>
      <c r="D69" s="2"/>
      <c r="E69" s="2"/>
      <c r="F69" s="2"/>
      <c r="G69" s="110"/>
      <c r="H69" s="110"/>
      <c r="I69" s="51"/>
    </row>
    <row r="70" spans="1:9" s="48" customFormat="1" ht="22.5" customHeight="1">
      <c r="A70" s="118" t="s">
        <v>102</v>
      </c>
      <c r="B70" s="109">
        <f>B46+B47+B49+B69</f>
        <v>100</v>
      </c>
      <c r="C70" s="109">
        <f>C46+C47+C49+C69</f>
        <v>17790</v>
      </c>
      <c r="D70" s="109">
        <f>D46+D47+D49+D69</f>
        <v>0</v>
      </c>
      <c r="E70" s="109">
        <f>E46+E47+E49+E69</f>
        <v>54</v>
      </c>
      <c r="F70" s="109">
        <f>F46+F47+F49+F69</f>
        <v>3181</v>
      </c>
      <c r="G70" s="113">
        <f>E70/B70</f>
        <v>0.54</v>
      </c>
      <c r="H70" s="113">
        <f>F70/C70</f>
        <v>0.17880831928049465</v>
      </c>
      <c r="I70" s="119" t="s">
        <v>121</v>
      </c>
    </row>
    <row r="71" spans="1:9" s="48" customFormat="1" ht="24.75" customHeight="1">
      <c r="A71" s="237" t="s">
        <v>207</v>
      </c>
      <c r="B71" s="2">
        <v>75</v>
      </c>
      <c r="C71" s="2">
        <v>5000</v>
      </c>
      <c r="D71" s="2"/>
      <c r="E71" s="2">
        <v>65</v>
      </c>
      <c r="F71" s="2">
        <v>4000</v>
      </c>
      <c r="G71" s="110">
        <v>0.867</v>
      </c>
      <c r="H71" s="110">
        <v>0.8</v>
      </c>
      <c r="I71" s="51" t="s">
        <v>255</v>
      </c>
    </row>
    <row r="72" spans="1:9" s="48" customFormat="1" ht="24.75" customHeight="1">
      <c r="A72" s="237"/>
      <c r="B72" s="2"/>
      <c r="C72" s="2"/>
      <c r="D72" s="2"/>
      <c r="E72" s="2"/>
      <c r="F72" s="2"/>
      <c r="G72" s="110"/>
      <c r="H72" s="110"/>
      <c r="I72" s="51" t="s">
        <v>256</v>
      </c>
    </row>
    <row r="73" spans="1:9" s="48" customFormat="1" ht="24.75" customHeight="1">
      <c r="A73" s="237"/>
      <c r="B73" s="2"/>
      <c r="C73" s="2"/>
      <c r="D73" s="2"/>
      <c r="E73" s="2"/>
      <c r="F73" s="2"/>
      <c r="G73" s="110" t="s">
        <v>68</v>
      </c>
      <c r="H73" s="110"/>
      <c r="I73" s="51" t="s">
        <v>257</v>
      </c>
    </row>
    <row r="74" spans="1:9" s="48" customFormat="1" ht="24.75" customHeight="1">
      <c r="A74" s="237"/>
      <c r="B74" s="2"/>
      <c r="C74" s="2"/>
      <c r="D74" s="2"/>
      <c r="E74" s="2"/>
      <c r="F74" s="2"/>
      <c r="G74" s="110"/>
      <c r="H74" s="110"/>
      <c r="I74" s="51" t="s">
        <v>258</v>
      </c>
    </row>
    <row r="75" spans="1:9" s="48" customFormat="1" ht="24.75" customHeight="1">
      <c r="A75" s="239"/>
      <c r="B75" s="2"/>
      <c r="C75" s="2"/>
      <c r="D75" s="2"/>
      <c r="E75" s="2"/>
      <c r="F75" s="2"/>
      <c r="G75" s="110"/>
      <c r="H75" s="110"/>
      <c r="I75" s="51" t="s">
        <v>259</v>
      </c>
    </row>
    <row r="76" spans="1:9" s="48" customFormat="1" ht="24.75" customHeight="1">
      <c r="A76" s="239"/>
      <c r="B76" s="2"/>
      <c r="C76" s="2"/>
      <c r="D76" s="2"/>
      <c r="E76" s="2"/>
      <c r="F76" s="2"/>
      <c r="G76" s="110"/>
      <c r="H76" s="110"/>
      <c r="I76" s="51" t="s">
        <v>260</v>
      </c>
    </row>
    <row r="77" spans="1:9" s="48" customFormat="1" ht="24.75" customHeight="1">
      <c r="A77" s="239"/>
      <c r="B77" s="2"/>
      <c r="C77" s="2"/>
      <c r="D77" s="2"/>
      <c r="E77" s="2"/>
      <c r="F77" s="2"/>
      <c r="G77" s="110"/>
      <c r="H77" s="110"/>
      <c r="I77" s="51"/>
    </row>
    <row r="78" spans="1:9" s="48" customFormat="1" ht="22.5" customHeight="1">
      <c r="A78" s="118" t="s">
        <v>103</v>
      </c>
      <c r="B78" s="109">
        <f>B71+B75+B76+B77</f>
        <v>75</v>
      </c>
      <c r="C78" s="109">
        <f>C71+C75+C76+C77</f>
        <v>5000</v>
      </c>
      <c r="D78" s="109">
        <f>D71+D75+D76+D77</f>
        <v>0</v>
      </c>
      <c r="E78" s="109">
        <f>E71+E75+E76+E77</f>
        <v>65</v>
      </c>
      <c r="F78" s="109">
        <f>F71+F75+F76+F77</f>
        <v>4000</v>
      </c>
      <c r="G78" s="113">
        <f>E78/B78</f>
        <v>0.8666666666666667</v>
      </c>
      <c r="H78" s="113">
        <f>F78/C78</f>
        <v>0.8</v>
      </c>
      <c r="I78" s="119" t="s">
        <v>121</v>
      </c>
    </row>
    <row r="79" spans="1:9" s="48" customFormat="1" ht="24.75" customHeight="1">
      <c r="A79" s="237" t="s">
        <v>208</v>
      </c>
      <c r="B79" s="2">
        <v>29</v>
      </c>
      <c r="C79" s="2">
        <v>1450</v>
      </c>
      <c r="D79" s="2"/>
      <c r="E79" s="2">
        <v>39</v>
      </c>
      <c r="F79" s="2">
        <v>2500</v>
      </c>
      <c r="G79" s="110" t="e">
        <v>#DIV/0!</v>
      </c>
      <c r="H79" s="110" t="e">
        <v>#DIV/0!</v>
      </c>
      <c r="I79" s="51" t="s">
        <v>261</v>
      </c>
    </row>
    <row r="80" spans="1:9" s="48" customFormat="1" ht="24.75" customHeight="1">
      <c r="A80" s="237"/>
      <c r="B80" s="2"/>
      <c r="C80" s="2"/>
      <c r="D80" s="2"/>
      <c r="E80" s="2"/>
      <c r="F80" s="2"/>
      <c r="G80" s="110"/>
      <c r="H80" s="110"/>
      <c r="I80" s="51" t="s">
        <v>262</v>
      </c>
    </row>
    <row r="81" spans="1:9" s="48" customFormat="1" ht="24.75" customHeight="1">
      <c r="A81" s="237"/>
      <c r="B81" s="2"/>
      <c r="C81" s="2"/>
      <c r="D81" s="2" t="s">
        <v>210</v>
      </c>
      <c r="E81" s="2"/>
      <c r="F81" s="2"/>
      <c r="G81" s="110"/>
      <c r="H81" s="110"/>
      <c r="I81" s="51" t="s">
        <v>263</v>
      </c>
    </row>
    <row r="82" spans="1:9" s="48" customFormat="1" ht="24.75" customHeight="1">
      <c r="A82" s="239"/>
      <c r="B82" s="2"/>
      <c r="C82" s="2"/>
      <c r="D82" s="2"/>
      <c r="E82" s="2"/>
      <c r="F82" s="2"/>
      <c r="G82" s="110"/>
      <c r="H82" s="110"/>
      <c r="I82" s="51" t="s">
        <v>264</v>
      </c>
    </row>
    <row r="83" spans="1:9" s="48" customFormat="1" ht="24.75" customHeight="1">
      <c r="A83" s="239"/>
      <c r="B83" s="2"/>
      <c r="C83" s="2"/>
      <c r="D83" s="2"/>
      <c r="E83" s="2"/>
      <c r="F83" s="2"/>
      <c r="G83" s="110"/>
      <c r="H83" s="110"/>
      <c r="I83" s="51" t="s">
        <v>265</v>
      </c>
    </row>
    <row r="84" spans="1:9" s="48" customFormat="1" ht="22.5" customHeight="1">
      <c r="A84" s="118" t="s">
        <v>118</v>
      </c>
      <c r="B84" s="109">
        <f>B79+B80+B82+B83</f>
        <v>29</v>
      </c>
      <c r="C84" s="109">
        <f>C79+C80+C82+C83</f>
        <v>1450</v>
      </c>
      <c r="D84" s="109">
        <f>D79+D80+D82+D83</f>
        <v>0</v>
      </c>
      <c r="E84" s="109">
        <f>E79+E80+E82+E83</f>
        <v>39</v>
      </c>
      <c r="F84" s="109">
        <f>F79+F80+F82+F83</f>
        <v>2500</v>
      </c>
      <c r="G84" s="113">
        <f>E84/B84</f>
        <v>1.3448275862068966</v>
      </c>
      <c r="H84" s="113">
        <f>F84/C84</f>
        <v>1.7241379310344827</v>
      </c>
      <c r="I84" s="119" t="s">
        <v>121</v>
      </c>
    </row>
    <row r="85" spans="1:9" s="48" customFormat="1" ht="12.75" customHeight="1">
      <c r="A85" s="249"/>
      <c r="B85" s="2"/>
      <c r="C85" s="2"/>
      <c r="D85" s="2"/>
      <c r="E85" s="2"/>
      <c r="F85" s="2"/>
      <c r="G85" s="110"/>
      <c r="H85" s="110"/>
      <c r="I85" s="51"/>
    </row>
    <row r="86" spans="1:9" s="48" customFormat="1" ht="12.75" customHeight="1">
      <c r="A86" s="250"/>
      <c r="B86" s="2"/>
      <c r="C86" s="2"/>
      <c r="D86" s="2"/>
      <c r="E86" s="2"/>
      <c r="F86" s="2"/>
      <c r="G86" s="110"/>
      <c r="H86" s="110"/>
      <c r="I86" s="51"/>
    </row>
    <row r="87" spans="1:9" s="48" customFormat="1" ht="12.75" customHeight="1">
      <c r="A87" s="250"/>
      <c r="B87" s="2"/>
      <c r="C87" s="2"/>
      <c r="D87" s="2"/>
      <c r="E87" s="2"/>
      <c r="F87" s="2"/>
      <c r="G87" s="110"/>
      <c r="H87" s="110"/>
      <c r="I87" s="51"/>
    </row>
    <row r="88" spans="1:9" s="48" customFormat="1" ht="12.75" customHeight="1">
      <c r="A88" s="250"/>
      <c r="B88" s="2"/>
      <c r="C88" s="2"/>
      <c r="D88" s="2"/>
      <c r="E88" s="2"/>
      <c r="F88" s="2"/>
      <c r="G88" s="110"/>
      <c r="H88" s="110"/>
      <c r="I88" s="51"/>
    </row>
    <row r="89" spans="1:9" s="48" customFormat="1" ht="12.75" customHeight="1">
      <c r="A89" s="250"/>
      <c r="B89" s="2"/>
      <c r="C89" s="2"/>
      <c r="D89" s="2"/>
      <c r="E89" s="2"/>
      <c r="F89" s="2"/>
      <c r="G89" s="110"/>
      <c r="H89" s="110"/>
      <c r="I89" s="51"/>
    </row>
    <row r="90" spans="1:9" s="48" customFormat="1" ht="12.75" customHeight="1">
      <c r="A90" s="251"/>
      <c r="B90" s="2"/>
      <c r="C90" s="2"/>
      <c r="D90" s="2"/>
      <c r="E90" s="2"/>
      <c r="F90" s="2"/>
      <c r="G90" s="110"/>
      <c r="H90" s="110"/>
      <c r="I90" s="51"/>
    </row>
    <row r="91" spans="1:9" s="48" customFormat="1" ht="22.5" customHeight="1" thickBot="1">
      <c r="A91" s="120" t="s">
        <v>119</v>
      </c>
      <c r="B91" s="121">
        <f>B85+B89+B90</f>
        <v>0</v>
      </c>
      <c r="C91" s="121">
        <f>C85+C89+C90</f>
        <v>0</v>
      </c>
      <c r="D91" s="121">
        <f>D85+D89+D90</f>
        <v>0</v>
      </c>
      <c r="E91" s="121">
        <f>E85+E89+E90</f>
        <v>0</v>
      </c>
      <c r="F91" s="121">
        <f>F85+F89+F90</f>
        <v>0</v>
      </c>
      <c r="G91" s="122" t="e">
        <f>E91/B91</f>
        <v>#DIV/0!</v>
      </c>
      <c r="H91" s="122" t="e">
        <f>F91/C91</f>
        <v>#DIV/0!</v>
      </c>
      <c r="I91" s="123" t="s">
        <v>121</v>
      </c>
    </row>
    <row r="92" spans="1:9" s="48" customFormat="1" ht="25.5" customHeight="1" thickBot="1">
      <c r="A92" s="107" t="s">
        <v>120</v>
      </c>
      <c r="B92" s="107">
        <f>B20+B27+B30+B37+B45+B70+B78+B84+B91</f>
        <v>229</v>
      </c>
      <c r="C92" s="107">
        <f>C20+C27+C30+C37+C45+C70+C78+C84+C91</f>
        <v>25697</v>
      </c>
      <c r="D92" s="107">
        <f>D20+D27+D30+D37+D45+D70+D78+D84+D91</f>
        <v>0</v>
      </c>
      <c r="E92" s="107">
        <f>E20+E27+E30+E37+E45+E70+E78+E84+E91</f>
        <v>200</v>
      </c>
      <c r="F92" s="107">
        <f>F20+F27+F30+F37+F45+F70+F78+F84+F91</f>
        <v>12078</v>
      </c>
      <c r="G92" s="116">
        <f>E92/B92</f>
        <v>0.8733624454148472</v>
      </c>
      <c r="H92" s="116">
        <f>F92/C92</f>
        <v>0.47001595516986416</v>
      </c>
      <c r="I92" s="108" t="s">
        <v>121</v>
      </c>
    </row>
    <row r="93" spans="1:9" s="48" customFormat="1" ht="24.75" customHeight="1" thickBot="1">
      <c r="A93" s="240" t="s">
        <v>128</v>
      </c>
      <c r="B93" s="241"/>
      <c r="C93" s="241"/>
      <c r="D93" s="241"/>
      <c r="E93" s="241"/>
      <c r="F93" s="241"/>
      <c r="G93" s="241"/>
      <c r="H93" s="241"/>
      <c r="I93" s="242"/>
    </row>
    <row r="94" spans="1:9" s="48" customFormat="1" ht="21.75" customHeight="1">
      <c r="A94" s="245" t="s">
        <v>199</v>
      </c>
      <c r="B94" s="3">
        <v>22</v>
      </c>
      <c r="C94" s="3">
        <v>4500</v>
      </c>
      <c r="D94" s="3"/>
      <c r="E94" s="3">
        <v>26</v>
      </c>
      <c r="F94" s="3">
        <v>2970</v>
      </c>
      <c r="G94" s="117">
        <f>E94/B94</f>
        <v>1.1818181818181819</v>
      </c>
      <c r="H94" s="117">
        <f>F94/C94</f>
        <v>0.66</v>
      </c>
      <c r="I94" s="51" t="s">
        <v>266</v>
      </c>
    </row>
    <row r="95" spans="1:9" s="48" customFormat="1" ht="21.75" customHeight="1">
      <c r="A95" s="238"/>
      <c r="B95" s="2"/>
      <c r="C95" s="2"/>
      <c r="D95" s="2"/>
      <c r="E95" s="2"/>
      <c r="F95" s="2"/>
      <c r="G95" s="110"/>
      <c r="H95" s="110"/>
      <c r="I95" s="51" t="s">
        <v>267</v>
      </c>
    </row>
    <row r="96" spans="1:9" s="48" customFormat="1" ht="21.75" customHeight="1">
      <c r="A96" s="238"/>
      <c r="B96" s="2"/>
      <c r="C96" s="2"/>
      <c r="D96" s="2"/>
      <c r="E96" s="2"/>
      <c r="F96" s="2"/>
      <c r="G96" s="110"/>
      <c r="H96" s="110"/>
      <c r="I96" s="51" t="s">
        <v>268</v>
      </c>
    </row>
    <row r="97" spans="1:9" s="48" customFormat="1" ht="21.75" customHeight="1">
      <c r="A97" s="238"/>
      <c r="B97" s="2"/>
      <c r="C97" s="2"/>
      <c r="D97" s="2"/>
      <c r="E97" s="2"/>
      <c r="F97" s="2"/>
      <c r="G97" s="110"/>
      <c r="H97" s="110"/>
      <c r="I97" s="51" t="s">
        <v>314</v>
      </c>
    </row>
    <row r="98" spans="1:9" s="48" customFormat="1" ht="21.75" customHeight="1">
      <c r="A98" s="238"/>
      <c r="B98" s="2"/>
      <c r="C98" s="2"/>
      <c r="D98" s="2"/>
      <c r="E98" s="2"/>
      <c r="F98" s="2"/>
      <c r="G98" s="110"/>
      <c r="H98" s="110"/>
      <c r="I98" s="51" t="s">
        <v>269</v>
      </c>
    </row>
    <row r="99" spans="1:9" s="48" customFormat="1" ht="21.75" customHeight="1">
      <c r="A99" s="238"/>
      <c r="B99" s="2"/>
      <c r="C99" s="2"/>
      <c r="D99" s="2"/>
      <c r="E99" s="2"/>
      <c r="F99" s="2"/>
      <c r="G99" s="110"/>
      <c r="H99" s="110"/>
      <c r="I99" s="51" t="s">
        <v>270</v>
      </c>
    </row>
    <row r="100" spans="1:9" s="48" customFormat="1" ht="21.75" customHeight="1">
      <c r="A100" s="238"/>
      <c r="B100" s="2"/>
      <c r="C100" s="2"/>
      <c r="D100" s="2"/>
      <c r="E100" s="2"/>
      <c r="F100" s="2"/>
      <c r="G100" s="110"/>
      <c r="H100" s="110"/>
      <c r="I100" s="51" t="s">
        <v>271</v>
      </c>
    </row>
    <row r="101" spans="1:9" s="48" customFormat="1" ht="21.75" customHeight="1">
      <c r="A101" s="238"/>
      <c r="B101" s="2"/>
      <c r="C101" s="2"/>
      <c r="D101" s="2"/>
      <c r="E101" s="2"/>
      <c r="F101" s="2"/>
      <c r="G101" s="110"/>
      <c r="H101" s="110"/>
      <c r="I101" s="51" t="s">
        <v>272</v>
      </c>
    </row>
    <row r="102" spans="1:9" s="48" customFormat="1" ht="29.25" customHeight="1">
      <c r="A102" s="238"/>
      <c r="B102" s="2"/>
      <c r="C102" s="2"/>
      <c r="D102" s="2"/>
      <c r="E102" s="2"/>
      <c r="F102" s="2"/>
      <c r="G102" s="110"/>
      <c r="H102" s="110"/>
      <c r="I102" s="51" t="s">
        <v>273</v>
      </c>
    </row>
    <row r="103" spans="1:9" s="48" customFormat="1" ht="21.75" customHeight="1">
      <c r="A103" s="238"/>
      <c r="B103" s="2"/>
      <c r="C103" s="2"/>
      <c r="D103" s="2"/>
      <c r="E103" s="2"/>
      <c r="F103" s="2"/>
      <c r="G103" s="110"/>
      <c r="H103" s="110"/>
      <c r="I103" s="51" t="s">
        <v>274</v>
      </c>
    </row>
    <row r="104" spans="1:9" s="48" customFormat="1" ht="21.75" customHeight="1">
      <c r="A104" s="238"/>
      <c r="B104" s="2"/>
      <c r="C104" s="2"/>
      <c r="D104" s="2"/>
      <c r="E104" s="2"/>
      <c r="F104" s="2"/>
      <c r="G104" s="110"/>
      <c r="H104" s="110"/>
      <c r="I104" s="51" t="s">
        <v>275</v>
      </c>
    </row>
    <row r="105" spans="1:9" s="48" customFormat="1" ht="21.75" customHeight="1">
      <c r="A105" s="238"/>
      <c r="B105" s="2"/>
      <c r="C105" s="2"/>
      <c r="D105" s="2"/>
      <c r="E105" s="2"/>
      <c r="F105" s="2"/>
      <c r="G105" s="110"/>
      <c r="H105" s="110"/>
      <c r="I105" s="51" t="s">
        <v>276</v>
      </c>
    </row>
    <row r="106" spans="1:9" s="48" customFormat="1" ht="21.75" customHeight="1">
      <c r="A106" s="238"/>
      <c r="B106" s="2"/>
      <c r="C106" s="2"/>
      <c r="D106" s="2"/>
      <c r="E106" s="2"/>
      <c r="F106" s="2"/>
      <c r="G106" s="110"/>
      <c r="H106" s="110"/>
      <c r="I106" s="51" t="s">
        <v>277</v>
      </c>
    </row>
    <row r="107" spans="1:9" s="48" customFormat="1" ht="21.75" customHeight="1">
      <c r="A107" s="238"/>
      <c r="B107" s="2"/>
      <c r="C107" s="2"/>
      <c r="D107" s="2"/>
      <c r="E107" s="2"/>
      <c r="F107" s="2"/>
      <c r="G107" s="110"/>
      <c r="H107" s="110"/>
      <c r="I107" s="51" t="s">
        <v>278</v>
      </c>
    </row>
    <row r="108" spans="1:9" s="48" customFormat="1" ht="21.75" customHeight="1">
      <c r="A108" s="238"/>
      <c r="B108" s="2"/>
      <c r="C108" s="2"/>
      <c r="D108" s="2"/>
      <c r="E108" s="2"/>
      <c r="F108" s="2"/>
      <c r="G108" s="110"/>
      <c r="H108" s="110"/>
      <c r="I108" s="51" t="s">
        <v>279</v>
      </c>
    </row>
    <row r="109" spans="1:9" s="48" customFormat="1" ht="31.5" customHeight="1">
      <c r="A109" s="238"/>
      <c r="B109" s="2"/>
      <c r="C109" s="2"/>
      <c r="D109" s="2"/>
      <c r="E109" s="2"/>
      <c r="F109" s="2"/>
      <c r="G109" s="110"/>
      <c r="H109" s="110"/>
      <c r="I109" s="51" t="s">
        <v>280</v>
      </c>
    </row>
    <row r="110" spans="1:9" s="48" customFormat="1" ht="21.75" customHeight="1">
      <c r="A110" s="238"/>
      <c r="B110" s="2"/>
      <c r="C110" s="2"/>
      <c r="D110" s="2"/>
      <c r="E110" s="2"/>
      <c r="F110" s="2"/>
      <c r="G110" s="110"/>
      <c r="H110" s="110"/>
      <c r="I110" s="51" t="s">
        <v>313</v>
      </c>
    </row>
    <row r="111" spans="1:9" s="48" customFormat="1" ht="21.75" customHeight="1">
      <c r="A111" s="238"/>
      <c r="B111" s="2"/>
      <c r="C111" s="2"/>
      <c r="D111" s="2"/>
      <c r="E111" s="2"/>
      <c r="F111" s="2"/>
      <c r="G111" s="110"/>
      <c r="H111" s="110"/>
      <c r="I111" s="51" t="s">
        <v>312</v>
      </c>
    </row>
    <row r="112" spans="1:9" s="48" customFormat="1" ht="21.75" customHeight="1">
      <c r="A112" s="238"/>
      <c r="B112" s="2"/>
      <c r="C112" s="2"/>
      <c r="D112" s="2"/>
      <c r="E112" s="2"/>
      <c r="F112" s="2"/>
      <c r="G112" s="110"/>
      <c r="H112" s="110"/>
      <c r="I112" s="51" t="s">
        <v>281</v>
      </c>
    </row>
    <row r="113" spans="1:9" s="48" customFormat="1" ht="21.75" customHeight="1">
      <c r="A113" s="238"/>
      <c r="B113" s="2"/>
      <c r="C113" s="2"/>
      <c r="D113" s="2"/>
      <c r="E113" s="2"/>
      <c r="F113" s="2"/>
      <c r="G113" s="110"/>
      <c r="H113" s="110"/>
      <c r="I113" s="51" t="s">
        <v>282</v>
      </c>
    </row>
    <row r="114" spans="1:9" s="48" customFormat="1" ht="22.5" customHeight="1">
      <c r="A114" s="118" t="s">
        <v>99</v>
      </c>
      <c r="B114" s="109">
        <f>SUM(B94:B113)</f>
        <v>22</v>
      </c>
      <c r="C114" s="109">
        <f>SUM(C94:C113)</f>
        <v>4500</v>
      </c>
      <c r="D114" s="109">
        <f>SUM(D94:D113)</f>
        <v>0</v>
      </c>
      <c r="E114" s="109">
        <f>SUM(E94:E113)</f>
        <v>26</v>
      </c>
      <c r="F114" s="109">
        <f>SUM(F94:F113)</f>
        <v>2970</v>
      </c>
      <c r="G114" s="113">
        <f>E114/B114</f>
        <v>1.1818181818181819</v>
      </c>
      <c r="H114" s="113">
        <f>F114/C114</f>
        <v>0.66</v>
      </c>
      <c r="I114" s="119" t="s">
        <v>121</v>
      </c>
    </row>
    <row r="115" spans="1:9" s="48" customFormat="1" ht="22.5" customHeight="1">
      <c r="A115" s="118"/>
      <c r="B115" s="109"/>
      <c r="C115" s="109"/>
      <c r="D115" s="109"/>
      <c r="E115" s="109"/>
      <c r="F115" s="109"/>
      <c r="G115" s="113"/>
      <c r="H115" s="113"/>
      <c r="I115" s="119"/>
    </row>
    <row r="116" spans="1:9" s="48" customFormat="1" ht="24.75" customHeight="1">
      <c r="A116" s="237" t="s">
        <v>205</v>
      </c>
      <c r="B116" s="2">
        <v>9</v>
      </c>
      <c r="C116" s="2">
        <v>3800</v>
      </c>
      <c r="D116" s="2"/>
      <c r="E116" s="2">
        <v>10</v>
      </c>
      <c r="F116" s="2">
        <v>3985</v>
      </c>
      <c r="G116" s="110">
        <f>E116/B116</f>
        <v>1.1111111111111112</v>
      </c>
      <c r="H116" s="110">
        <f>F116/C116</f>
        <v>1.0486842105263159</v>
      </c>
      <c r="I116" s="51" t="s">
        <v>283</v>
      </c>
    </row>
    <row r="117" spans="1:9" s="48" customFormat="1" ht="24.75" customHeight="1">
      <c r="A117" s="248"/>
      <c r="B117" s="2"/>
      <c r="C117" s="2"/>
      <c r="D117" s="2"/>
      <c r="E117" s="2"/>
      <c r="F117" s="2"/>
      <c r="G117" s="110"/>
      <c r="H117" s="110"/>
      <c r="I117" s="51" t="s">
        <v>284</v>
      </c>
    </row>
    <row r="118" spans="1:9" s="48" customFormat="1" ht="24.75" customHeight="1">
      <c r="A118" s="248"/>
      <c r="B118" s="2"/>
      <c r="C118" s="2"/>
      <c r="D118" s="2"/>
      <c r="E118" s="2"/>
      <c r="F118" s="2"/>
      <c r="G118" s="110"/>
      <c r="H118" s="110"/>
      <c r="I118" s="51" t="s">
        <v>285</v>
      </c>
    </row>
    <row r="119" spans="1:9" s="48" customFormat="1" ht="24.75" customHeight="1">
      <c r="A119" s="248"/>
      <c r="B119" s="2"/>
      <c r="C119" s="2"/>
      <c r="D119" s="2"/>
      <c r="E119" s="2"/>
      <c r="F119" s="2"/>
      <c r="G119" s="110"/>
      <c r="H119" s="110"/>
      <c r="I119" s="51" t="s">
        <v>286</v>
      </c>
    </row>
    <row r="120" spans="1:9" s="48" customFormat="1" ht="24.75" customHeight="1">
      <c r="A120" s="248"/>
      <c r="B120" s="2"/>
      <c r="C120" s="2"/>
      <c r="D120" s="2"/>
      <c r="E120" s="2"/>
      <c r="F120" s="2"/>
      <c r="G120" s="110"/>
      <c r="H120" s="110"/>
      <c r="I120" s="51" t="s">
        <v>287</v>
      </c>
    </row>
    <row r="121" spans="1:9" s="48" customFormat="1" ht="24.75" customHeight="1">
      <c r="A121" s="248"/>
      <c r="B121" s="2"/>
      <c r="C121" s="2"/>
      <c r="D121" s="2"/>
      <c r="E121" s="2"/>
      <c r="F121" s="2"/>
      <c r="G121" s="110"/>
      <c r="H121" s="110"/>
      <c r="I121" s="51" t="s">
        <v>288</v>
      </c>
    </row>
    <row r="122" spans="1:9" s="48" customFormat="1" ht="24.75" customHeight="1">
      <c r="A122" s="248"/>
      <c r="B122" s="2"/>
      <c r="C122" s="2"/>
      <c r="D122" s="2"/>
      <c r="E122" s="2"/>
      <c r="F122" s="2"/>
      <c r="G122" s="110"/>
      <c r="H122" s="110"/>
      <c r="I122" s="51" t="s">
        <v>311</v>
      </c>
    </row>
    <row r="123" spans="1:9" s="48" customFormat="1" ht="24.75" customHeight="1">
      <c r="A123" s="248"/>
      <c r="B123" s="2"/>
      <c r="C123" s="2"/>
      <c r="D123" s="2"/>
      <c r="E123" s="2"/>
      <c r="F123" s="2"/>
      <c r="G123" s="110"/>
      <c r="H123" s="110"/>
      <c r="I123" s="51" t="s">
        <v>289</v>
      </c>
    </row>
    <row r="124" spans="1:9" s="48" customFormat="1" ht="24.75" customHeight="1">
      <c r="A124" s="248"/>
      <c r="B124" s="2"/>
      <c r="C124" s="2"/>
      <c r="D124" s="2"/>
      <c r="E124" s="2"/>
      <c r="F124" s="2"/>
      <c r="G124" s="110"/>
      <c r="H124" s="110"/>
      <c r="I124" s="51" t="s">
        <v>290</v>
      </c>
    </row>
    <row r="125" spans="1:9" s="48" customFormat="1" ht="24.75" customHeight="1">
      <c r="A125" s="238"/>
      <c r="B125" s="2"/>
      <c r="C125" s="2"/>
      <c r="D125" s="2"/>
      <c r="E125" s="2"/>
      <c r="F125" s="2"/>
      <c r="G125" s="110"/>
      <c r="H125" s="110"/>
      <c r="I125" s="51" t="s">
        <v>291</v>
      </c>
    </row>
    <row r="126" spans="1:9" s="48" customFormat="1" ht="24.75" customHeight="1">
      <c r="A126" s="238"/>
      <c r="B126" s="2"/>
      <c r="C126" s="2"/>
      <c r="D126" s="2"/>
      <c r="E126" s="2"/>
      <c r="F126" s="2"/>
      <c r="G126" s="110"/>
      <c r="H126" s="110"/>
      <c r="I126" s="51"/>
    </row>
    <row r="127" spans="1:9" s="48" customFormat="1" ht="22.5" customHeight="1">
      <c r="A127" s="118" t="s">
        <v>98</v>
      </c>
      <c r="B127" s="109">
        <f>B116+B125+B126</f>
        <v>9</v>
      </c>
      <c r="C127" s="109">
        <f>C116+C125+C126</f>
        <v>3800</v>
      </c>
      <c r="D127" s="109">
        <f>D116+D125+D126</f>
        <v>0</v>
      </c>
      <c r="E127" s="109">
        <f>E116+E125+E126</f>
        <v>10</v>
      </c>
      <c r="F127" s="109">
        <f>F116+F125+F126</f>
        <v>3985</v>
      </c>
      <c r="G127" s="113">
        <f>E127/B127</f>
        <v>1.1111111111111112</v>
      </c>
      <c r="H127" s="113">
        <f>F127/C127</f>
        <v>1.0486842105263159</v>
      </c>
      <c r="I127" s="119" t="s">
        <v>121</v>
      </c>
    </row>
    <row r="128" spans="1:9" s="48" customFormat="1" ht="24.75" customHeight="1">
      <c r="A128" s="237" t="s">
        <v>206</v>
      </c>
      <c r="B128" s="2">
        <v>18</v>
      </c>
      <c r="C128" s="2">
        <v>2280</v>
      </c>
      <c r="D128" s="2"/>
      <c r="E128" s="2">
        <v>70</v>
      </c>
      <c r="F128" s="2">
        <v>4000</v>
      </c>
      <c r="G128" s="110">
        <f>E128/B128</f>
        <v>3.888888888888889</v>
      </c>
      <c r="H128" s="110">
        <f>F128/C128</f>
        <v>1.7543859649122806</v>
      </c>
      <c r="I128" s="51" t="s">
        <v>292</v>
      </c>
    </row>
    <row r="129" spans="1:9" s="48" customFormat="1" ht="24.75" customHeight="1">
      <c r="A129" s="248"/>
      <c r="B129" s="2"/>
      <c r="C129" s="2"/>
      <c r="D129" s="2"/>
      <c r="E129" s="2"/>
      <c r="F129" s="2"/>
      <c r="G129" s="110"/>
      <c r="H129" s="110"/>
      <c r="I129" s="51" t="s">
        <v>293</v>
      </c>
    </row>
    <row r="130" spans="1:9" s="48" customFormat="1" ht="24.75" customHeight="1">
      <c r="A130" s="248"/>
      <c r="B130" s="2"/>
      <c r="C130" s="2"/>
      <c r="D130" s="2"/>
      <c r="E130" s="2"/>
      <c r="F130" s="2"/>
      <c r="G130" s="110"/>
      <c r="H130" s="110"/>
      <c r="I130" s="51" t="s">
        <v>294</v>
      </c>
    </row>
    <row r="131" spans="1:9" s="48" customFormat="1" ht="24.75" customHeight="1">
      <c r="A131" s="248"/>
      <c r="B131" s="2"/>
      <c r="C131" s="2"/>
      <c r="D131" s="2"/>
      <c r="E131" s="2"/>
      <c r="F131" s="2"/>
      <c r="G131" s="110"/>
      <c r="H131" s="110"/>
      <c r="I131" s="51" t="s">
        <v>295</v>
      </c>
    </row>
    <row r="132" spans="1:9" s="48" customFormat="1" ht="24.75" customHeight="1">
      <c r="A132" s="248"/>
      <c r="B132" s="2"/>
      <c r="C132" s="2"/>
      <c r="D132" s="2"/>
      <c r="E132" s="2"/>
      <c r="F132" s="2"/>
      <c r="G132" s="110"/>
      <c r="H132" s="110"/>
      <c r="I132" s="51" t="s">
        <v>296</v>
      </c>
    </row>
    <row r="133" spans="1:9" s="48" customFormat="1" ht="24.75" customHeight="1">
      <c r="A133" s="248"/>
      <c r="B133" s="2"/>
      <c r="C133" s="2"/>
      <c r="D133" s="2"/>
      <c r="E133" s="2"/>
      <c r="F133" s="2"/>
      <c r="G133" s="110"/>
      <c r="H133" s="110"/>
      <c r="I133" s="51" t="s">
        <v>297</v>
      </c>
    </row>
    <row r="134" spans="1:9" s="48" customFormat="1" ht="24.75" customHeight="1">
      <c r="A134" s="248"/>
      <c r="B134" s="2"/>
      <c r="C134" s="2"/>
      <c r="D134" s="2"/>
      <c r="E134" s="2"/>
      <c r="F134" s="2"/>
      <c r="G134" s="110"/>
      <c r="H134" s="110"/>
      <c r="I134" s="51" t="s">
        <v>298</v>
      </c>
    </row>
    <row r="135" spans="1:9" s="48" customFormat="1" ht="24.75" customHeight="1">
      <c r="A135" s="248"/>
      <c r="B135" s="2"/>
      <c r="C135" s="2"/>
      <c r="D135" s="2"/>
      <c r="E135" s="2"/>
      <c r="F135" s="2"/>
      <c r="G135" s="110"/>
      <c r="H135" s="110"/>
      <c r="I135" s="51" t="s">
        <v>299</v>
      </c>
    </row>
    <row r="136" spans="1:9" s="48" customFormat="1" ht="24.75" customHeight="1">
      <c r="A136" s="248"/>
      <c r="B136" s="2"/>
      <c r="C136" s="2"/>
      <c r="D136" s="2"/>
      <c r="E136" s="2"/>
      <c r="F136" s="2"/>
      <c r="G136" s="110"/>
      <c r="H136" s="110"/>
      <c r="I136" s="51" t="s">
        <v>300</v>
      </c>
    </row>
    <row r="137" spans="1:9" s="48" customFormat="1" ht="24.75" customHeight="1">
      <c r="A137" s="248"/>
      <c r="B137" s="2"/>
      <c r="C137" s="2"/>
      <c r="D137" s="2"/>
      <c r="E137" s="2"/>
      <c r="F137" s="2"/>
      <c r="G137" s="110"/>
      <c r="H137" s="110"/>
      <c r="I137" s="51" t="s">
        <v>310</v>
      </c>
    </row>
    <row r="138" spans="1:9" s="48" customFormat="1" ht="24.75" customHeight="1">
      <c r="A138" s="238"/>
      <c r="B138" s="2"/>
      <c r="C138" s="2"/>
      <c r="D138" s="2"/>
      <c r="E138" s="2"/>
      <c r="F138" s="2"/>
      <c r="G138" s="110"/>
      <c r="H138" s="110"/>
      <c r="I138" s="51" t="s">
        <v>309</v>
      </c>
    </row>
    <row r="139" spans="1:9" s="48" customFormat="1" ht="24.75" customHeight="1">
      <c r="A139" s="238"/>
      <c r="B139" s="2"/>
      <c r="C139" s="2"/>
      <c r="D139" s="2"/>
      <c r="E139" s="2"/>
      <c r="F139" s="2"/>
      <c r="G139" s="110"/>
      <c r="H139" s="110"/>
      <c r="I139" s="51" t="s">
        <v>301</v>
      </c>
    </row>
    <row r="140" spans="1:9" s="48" customFormat="1" ht="22.5" customHeight="1">
      <c r="A140" s="118" t="s">
        <v>100</v>
      </c>
      <c r="B140" s="109">
        <f>B128+B138+B139</f>
        <v>18</v>
      </c>
      <c r="C140" s="109">
        <f>C128+C138+C139</f>
        <v>2280</v>
      </c>
      <c r="D140" s="109">
        <f>D128+D138+D139</f>
        <v>0</v>
      </c>
      <c r="E140" s="109">
        <f>E128+E138+E139</f>
        <v>70</v>
      </c>
      <c r="F140" s="109">
        <f>F128+F138+F139</f>
        <v>4000</v>
      </c>
      <c r="G140" s="113">
        <f>E140/B140</f>
        <v>3.888888888888889</v>
      </c>
      <c r="H140" s="113">
        <f>F140/C140</f>
        <v>1.7543859649122806</v>
      </c>
      <c r="I140" s="119" t="s">
        <v>121</v>
      </c>
    </row>
    <row r="141" spans="1:9" ht="24.75" customHeight="1">
      <c r="A141" s="237" t="s">
        <v>94</v>
      </c>
      <c r="B141" s="2">
        <v>4</v>
      </c>
      <c r="C141" s="2">
        <v>800</v>
      </c>
      <c r="D141" s="2"/>
      <c r="E141" s="2">
        <v>11</v>
      </c>
      <c r="F141" s="2">
        <v>920</v>
      </c>
      <c r="G141" s="110">
        <f>E141/B141</f>
        <v>2.75</v>
      </c>
      <c r="H141" s="110">
        <f>F141/C141</f>
        <v>1.15</v>
      </c>
      <c r="I141" s="51" t="s">
        <v>302</v>
      </c>
    </row>
    <row r="142" spans="1:9" ht="24.75" customHeight="1">
      <c r="A142" s="238"/>
      <c r="B142" s="2"/>
      <c r="C142" s="2"/>
      <c r="D142" s="2"/>
      <c r="E142" s="2"/>
      <c r="F142" s="2"/>
      <c r="G142" s="110"/>
      <c r="H142" s="110"/>
      <c r="I142" s="51" t="s">
        <v>303</v>
      </c>
    </row>
    <row r="143" spans="1:9" s="48" customFormat="1" ht="24.75" customHeight="1">
      <c r="A143" s="238"/>
      <c r="B143" s="2"/>
      <c r="C143" s="2"/>
      <c r="D143" s="2"/>
      <c r="E143" s="2"/>
      <c r="F143" s="2"/>
      <c r="G143" s="110"/>
      <c r="H143" s="110"/>
      <c r="I143" s="51" t="s">
        <v>304</v>
      </c>
    </row>
    <row r="144" spans="1:9" ht="24.75" customHeight="1">
      <c r="A144" s="238"/>
      <c r="B144" s="2"/>
      <c r="C144" s="2"/>
      <c r="D144" s="2"/>
      <c r="E144" s="2"/>
      <c r="F144" s="2"/>
      <c r="G144" s="110"/>
      <c r="H144" s="110"/>
      <c r="I144" s="51" t="s">
        <v>305</v>
      </c>
    </row>
    <row r="145" spans="1:9" ht="22.5" customHeight="1">
      <c r="A145" s="118" t="s">
        <v>101</v>
      </c>
      <c r="B145" s="109">
        <f>B141+B142+B144</f>
        <v>4</v>
      </c>
      <c r="C145" s="109">
        <f>C141+C142+C144</f>
        <v>800</v>
      </c>
      <c r="D145" s="109">
        <f>D141+D142+D144</f>
        <v>0</v>
      </c>
      <c r="E145" s="109">
        <f>E141+E142+E144</f>
        <v>11</v>
      </c>
      <c r="F145" s="109">
        <f>F141+F142+F144</f>
        <v>920</v>
      </c>
      <c r="G145" s="113">
        <f>E145/B145</f>
        <v>2.75</v>
      </c>
      <c r="H145" s="113">
        <f>F145/C145</f>
        <v>1.15</v>
      </c>
      <c r="I145" s="119" t="s">
        <v>121</v>
      </c>
    </row>
    <row r="146" spans="1:9" ht="24.75" customHeight="1">
      <c r="A146" s="237" t="s">
        <v>202</v>
      </c>
      <c r="B146" s="2">
        <v>3</v>
      </c>
      <c r="C146" s="2">
        <v>3800</v>
      </c>
      <c r="D146" s="2"/>
      <c r="E146" s="2">
        <v>3</v>
      </c>
      <c r="F146" s="2">
        <v>4050</v>
      </c>
      <c r="G146" s="110">
        <f>E146/B146</f>
        <v>1</v>
      </c>
      <c r="H146" s="110">
        <f>F146/C146</f>
        <v>1.0657894736842106</v>
      </c>
      <c r="I146" s="51" t="s">
        <v>306</v>
      </c>
    </row>
    <row r="147" spans="1:9" ht="24.75" customHeight="1">
      <c r="A147" s="238"/>
      <c r="B147" s="2"/>
      <c r="C147" s="2"/>
      <c r="D147" s="2"/>
      <c r="E147" s="2"/>
      <c r="F147" s="2"/>
      <c r="G147" s="110"/>
      <c r="H147" s="110"/>
      <c r="I147" s="51" t="s">
        <v>307</v>
      </c>
    </row>
    <row r="148" spans="1:9" ht="24.75" customHeight="1">
      <c r="A148" s="238"/>
      <c r="B148" s="2"/>
      <c r="C148" s="2"/>
      <c r="D148" s="2"/>
      <c r="E148" s="2"/>
      <c r="F148" s="2"/>
      <c r="G148" s="110"/>
      <c r="H148" s="110"/>
      <c r="I148" s="51" t="s">
        <v>308</v>
      </c>
    </row>
    <row r="149" spans="1:9" ht="22.5" customHeight="1" thickBot="1">
      <c r="A149" s="120" t="s">
        <v>102</v>
      </c>
      <c r="B149" s="121">
        <f>B146+B147+B148</f>
        <v>3</v>
      </c>
      <c r="C149" s="121">
        <f>C146+C147+C148</f>
        <v>3800</v>
      </c>
      <c r="D149" s="121">
        <f>D146+D147+D148</f>
        <v>0</v>
      </c>
      <c r="E149" s="121">
        <f>E146+E147+E148</f>
        <v>3</v>
      </c>
      <c r="F149" s="121">
        <f>F146+F147+F148</f>
        <v>4050</v>
      </c>
      <c r="G149" s="122">
        <f aca="true" t="shared" si="1" ref="G149:H151">E149/B149</f>
        <v>1</v>
      </c>
      <c r="H149" s="122">
        <f t="shared" si="1"/>
        <v>1.0657894736842106</v>
      </c>
      <c r="I149" s="123" t="s">
        <v>121</v>
      </c>
    </row>
    <row r="150" spans="1:9" s="48" customFormat="1" ht="22.5" customHeight="1" thickBot="1">
      <c r="A150" s="115" t="s">
        <v>120</v>
      </c>
      <c r="B150" s="111">
        <f>B114+B127+B140+B145+B149</f>
        <v>56</v>
      </c>
      <c r="C150" s="111">
        <f>C114+C127+C140+C145+C149</f>
        <v>15180</v>
      </c>
      <c r="D150" s="111">
        <f>D114+D127+D140+D145+D149</f>
        <v>0</v>
      </c>
      <c r="E150" s="111">
        <f>E114+E127+E140+E145+E149</f>
        <v>120</v>
      </c>
      <c r="F150" s="111">
        <f>F114+F127+F140+F145+F149</f>
        <v>15925</v>
      </c>
      <c r="G150" s="124">
        <f t="shared" si="1"/>
        <v>2.142857142857143</v>
      </c>
      <c r="H150" s="124">
        <f t="shared" si="1"/>
        <v>1.0490777338603425</v>
      </c>
      <c r="I150" s="112" t="s">
        <v>121</v>
      </c>
    </row>
    <row r="151" spans="1:9" ht="26.25" customHeight="1" thickBot="1">
      <c r="A151" s="49" t="s">
        <v>97</v>
      </c>
      <c r="B151" s="50">
        <f>B92+B150</f>
        <v>285</v>
      </c>
      <c r="C151" s="50">
        <f>C92+C150</f>
        <v>40877</v>
      </c>
      <c r="D151" s="50">
        <f>D92+D150</f>
        <v>0</v>
      </c>
      <c r="E151" s="50">
        <f>E92+E150</f>
        <v>320</v>
      </c>
      <c r="F151" s="50">
        <f>F92+F150</f>
        <v>28003</v>
      </c>
      <c r="G151" s="114">
        <f t="shared" si="1"/>
        <v>1.1228070175438596</v>
      </c>
      <c r="H151" s="114">
        <f t="shared" si="1"/>
        <v>0.6850551654964895</v>
      </c>
      <c r="I151" s="52"/>
    </row>
    <row r="152" spans="1:9" ht="15" customHeight="1">
      <c r="A152" s="236" t="s">
        <v>123</v>
      </c>
      <c r="B152" s="236"/>
      <c r="C152" s="236"/>
      <c r="D152" s="236"/>
      <c r="E152" s="236"/>
      <c r="F152" s="236"/>
      <c r="G152" s="236"/>
      <c r="H152" s="236"/>
      <c r="I152" s="236"/>
    </row>
    <row r="153" spans="1:9" s="48" customFormat="1" ht="12.75" customHeight="1">
      <c r="A153" s="236" t="s">
        <v>129</v>
      </c>
      <c r="B153" s="236"/>
      <c r="C153" s="236"/>
      <c r="D153" s="236"/>
      <c r="E153" s="236"/>
      <c r="F153" s="236"/>
      <c r="G153" s="236"/>
      <c r="H153" s="236"/>
      <c r="I153" s="236"/>
    </row>
    <row r="154" spans="1:9" s="48" customFormat="1" ht="12.75" customHeight="1">
      <c r="A154" s="125"/>
      <c r="B154" s="126"/>
      <c r="C154" s="126"/>
      <c r="D154" s="131"/>
      <c r="E154" s="126"/>
      <c r="F154" s="126"/>
      <c r="G154" s="126"/>
      <c r="H154" s="126"/>
      <c r="I154" s="126"/>
    </row>
    <row r="155" spans="1:9" s="48" customFormat="1" ht="12.75" customHeight="1">
      <c r="A155" s="125"/>
      <c r="B155" s="126"/>
      <c r="C155" s="126"/>
      <c r="D155" s="131"/>
      <c r="E155" s="126"/>
      <c r="F155" s="126"/>
      <c r="G155" s="126"/>
      <c r="H155" s="126"/>
      <c r="I155" s="126"/>
    </row>
    <row r="156" s="48" customFormat="1" ht="11.25">
      <c r="H156" s="46"/>
    </row>
    <row r="157" spans="1:9" ht="12">
      <c r="A157" s="127" t="s">
        <v>115</v>
      </c>
      <c r="B157" s="127"/>
      <c r="C157" s="127"/>
      <c r="D157" s="127"/>
      <c r="E157" s="127"/>
      <c r="F157" s="127"/>
      <c r="G157" s="128"/>
      <c r="H157" s="127" t="s">
        <v>105</v>
      </c>
      <c r="I157" s="128"/>
    </row>
    <row r="158" spans="1:7" ht="15.75">
      <c r="A158" s="101"/>
      <c r="B158" s="102"/>
      <c r="C158" s="101"/>
      <c r="D158" s="101"/>
      <c r="E158" s="101"/>
      <c r="F158" s="101"/>
      <c r="G158" s="103"/>
    </row>
    <row r="159" spans="1:7" ht="15.75">
      <c r="A159" s="101"/>
      <c r="B159" s="102"/>
      <c r="C159" s="101"/>
      <c r="D159" s="101"/>
      <c r="E159" s="101"/>
      <c r="F159" s="101"/>
      <c r="G159" s="103"/>
    </row>
    <row r="160" spans="1:7" ht="15.75">
      <c r="A160" s="101"/>
      <c r="B160" s="101"/>
      <c r="C160" s="101"/>
      <c r="D160" s="101"/>
      <c r="E160" s="101"/>
      <c r="F160" s="101"/>
      <c r="G160" s="103"/>
    </row>
    <row r="161" spans="1:7" ht="12.75">
      <c r="A161" s="104" t="s">
        <v>106</v>
      </c>
      <c r="B161" s="104"/>
      <c r="C161" s="99"/>
      <c r="D161" s="99"/>
      <c r="E161" s="99"/>
      <c r="F161" s="99"/>
      <c r="G161" s="100"/>
    </row>
    <row r="162" spans="1:7" ht="12.75">
      <c r="A162" s="99"/>
      <c r="B162" s="99"/>
      <c r="C162" s="99"/>
      <c r="D162" s="99"/>
      <c r="E162" s="99"/>
      <c r="F162" s="99"/>
      <c r="G162" s="100"/>
    </row>
    <row r="163" spans="1:7" ht="12.75">
      <c r="A163" s="99"/>
      <c r="B163" s="99"/>
      <c r="C163" s="99"/>
      <c r="D163" s="99"/>
      <c r="E163" s="99"/>
      <c r="F163" s="99"/>
      <c r="G163" s="100"/>
    </row>
    <row r="164" spans="1:9" ht="12">
      <c r="A164" s="127" t="s">
        <v>107</v>
      </c>
      <c r="B164" s="127"/>
      <c r="C164" s="127"/>
      <c r="D164" s="127"/>
      <c r="E164" s="127"/>
      <c r="F164" s="127"/>
      <c r="G164" s="128"/>
      <c r="H164" s="127" t="s">
        <v>108</v>
      </c>
      <c r="I164" s="127"/>
    </row>
  </sheetData>
  <sheetProtection/>
  <mergeCells count="22">
    <mergeCell ref="A153:I153"/>
    <mergeCell ref="A128:A139"/>
    <mergeCell ref="A85:A90"/>
    <mergeCell ref="A2:I2"/>
    <mergeCell ref="A21:A26"/>
    <mergeCell ref="B4:C4"/>
    <mergeCell ref="A4:A5"/>
    <mergeCell ref="A146:A148"/>
    <mergeCell ref="D4:I4"/>
    <mergeCell ref="A116:A126"/>
    <mergeCell ref="A38:A44"/>
    <mergeCell ref="A28:A29"/>
    <mergeCell ref="A31:A36"/>
    <mergeCell ref="A94:A113"/>
    <mergeCell ref="A8:A19"/>
    <mergeCell ref="A7:I7"/>
    <mergeCell ref="A152:I152"/>
    <mergeCell ref="A141:A144"/>
    <mergeCell ref="A46:A69"/>
    <mergeCell ref="A71:A77"/>
    <mergeCell ref="A79:A83"/>
    <mergeCell ref="A93:I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2013-04-18T13:42:19Z</cp:lastPrinted>
  <dcterms:created xsi:type="dcterms:W3CDTF">2013-01-02T13:01:28Z</dcterms:created>
  <dcterms:modified xsi:type="dcterms:W3CDTF">2013-04-18T13:42:32Z</dcterms:modified>
  <cp:category/>
  <cp:version/>
  <cp:contentType/>
  <cp:contentStatus/>
</cp:coreProperties>
</file>